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7235" windowHeight="11535" firstSheet="1" activeTab="3"/>
  </bookViews>
  <sheets>
    <sheet name="Figure C12.2.2 Original Data" sheetId="1" r:id="rId1"/>
    <sheet name="Regrouped Data" sheetId="2" r:id="rId2"/>
    <sheet name="Estimation of Unplanned Pulls" sheetId="3" r:id="rId3"/>
    <sheet name="Cost Analysis" sheetId="4" r:id="rId4"/>
  </sheets>
  <calcPr calcId="144525"/>
</workbook>
</file>

<file path=xl/calcChain.xml><?xml version="1.0" encoding="utf-8"?>
<calcChain xmlns="http://schemas.openxmlformats.org/spreadsheetml/2006/main">
  <c r="D20" i="4" l="1"/>
  <c r="D42" i="2"/>
  <c r="D43" i="2"/>
  <c r="D44" i="2"/>
  <c r="D41" i="2"/>
  <c r="C43" i="2"/>
  <c r="C44" i="2"/>
  <c r="C45" i="2"/>
  <c r="C41" i="2"/>
  <c r="C42" i="2"/>
  <c r="N15" i="1" l="1"/>
  <c r="M15" i="1"/>
  <c r="P8" i="1"/>
  <c r="P9" i="1"/>
  <c r="P10" i="1"/>
  <c r="P11" i="1"/>
  <c r="P12" i="1"/>
  <c r="P13" i="1"/>
  <c r="P14" i="1"/>
  <c r="P7" i="1"/>
  <c r="M7" i="1"/>
  <c r="D16" i="4" l="1"/>
  <c r="B16" i="4"/>
  <c r="C16" i="4"/>
  <c r="F16" i="4"/>
  <c r="G16" i="4"/>
  <c r="H16" i="4"/>
  <c r="I16" i="4"/>
  <c r="E16" i="4"/>
  <c r="C10" i="4"/>
  <c r="D10" i="4"/>
  <c r="E10" i="4"/>
  <c r="F10" i="4"/>
  <c r="G10" i="4"/>
  <c r="H10" i="4"/>
  <c r="H18" i="4" s="1"/>
  <c r="I10" i="4"/>
  <c r="B10" i="4"/>
  <c r="B18" i="4" s="1"/>
  <c r="B45" i="2"/>
  <c r="M43" i="2"/>
  <c r="M38" i="2"/>
  <c r="M30" i="2"/>
  <c r="M15" i="2"/>
  <c r="G18" i="4" l="1"/>
  <c r="F18" i="4"/>
  <c r="I18" i="4"/>
  <c r="D18" i="4"/>
  <c r="E18" i="4"/>
  <c r="C18" i="4"/>
  <c r="I19" i="4"/>
  <c r="H19" i="4"/>
  <c r="G19" i="4"/>
  <c r="F19" i="4"/>
  <c r="E19" i="4"/>
  <c r="D19" i="4"/>
  <c r="C19" i="4"/>
  <c r="B19" i="4"/>
  <c r="B6" i="3"/>
  <c r="I6" i="3"/>
  <c r="H6" i="3"/>
  <c r="G6" i="3"/>
  <c r="F6" i="3"/>
  <c r="E6" i="3"/>
  <c r="D6" i="3"/>
  <c r="C6" i="3"/>
  <c r="O14" i="1" l="1"/>
  <c r="O13" i="1"/>
  <c r="O12" i="1"/>
  <c r="O11" i="1"/>
  <c r="O10" i="1"/>
  <c r="O9" i="1"/>
  <c r="O8" i="1"/>
  <c r="O7" i="1"/>
  <c r="J61" i="1" l="1"/>
  <c r="I61" i="1"/>
  <c r="H61" i="1"/>
  <c r="G61" i="1"/>
  <c r="F61" i="1"/>
  <c r="E61" i="1"/>
  <c r="D61" i="1"/>
  <c r="C61" i="1"/>
  <c r="B61" i="1"/>
  <c r="M14" i="1"/>
  <c r="M13" i="1"/>
  <c r="M12" i="1"/>
  <c r="M11" i="1"/>
  <c r="M10" i="1"/>
  <c r="M9" i="1"/>
  <c r="I62" i="1"/>
  <c r="H62" i="1"/>
  <c r="G62" i="1"/>
  <c r="F62" i="1"/>
  <c r="E62" i="1"/>
  <c r="D62" i="1"/>
  <c r="M8" i="1"/>
  <c r="C62" i="1"/>
  <c r="B62" i="1"/>
  <c r="J29" i="2"/>
  <c r="J30" i="2"/>
  <c r="I36" i="2"/>
  <c r="I35" i="2" s="1"/>
  <c r="H36" i="2"/>
  <c r="H35" i="2" s="1"/>
  <c r="G36" i="2"/>
  <c r="G35" i="2" s="1"/>
  <c r="F36" i="2"/>
  <c r="F35" i="2" s="1"/>
  <c r="E36" i="2"/>
  <c r="E35" i="2" s="1"/>
  <c r="D36" i="2"/>
  <c r="D35" i="2" s="1"/>
  <c r="C36" i="2"/>
  <c r="C35" i="2" s="1"/>
  <c r="B36" i="2"/>
  <c r="B35" i="2" s="1"/>
  <c r="J34" i="2"/>
  <c r="J24" i="2"/>
  <c r="J23" i="2"/>
  <c r="J13" i="2"/>
  <c r="J27" i="2"/>
  <c r="J15" i="2"/>
  <c r="J10" i="2"/>
  <c r="J16" i="2"/>
  <c r="J26" i="2"/>
  <c r="J33" i="2"/>
  <c r="J12" i="2"/>
  <c r="J25" i="2"/>
  <c r="J7" i="2"/>
  <c r="J11" i="2"/>
  <c r="J8" i="2"/>
  <c r="J14" i="2"/>
  <c r="J32" i="2"/>
  <c r="J21" i="2"/>
  <c r="J17" i="2"/>
  <c r="J31" i="2"/>
  <c r="J20" i="2"/>
  <c r="J19" i="2"/>
  <c r="J9" i="2"/>
  <c r="J22" i="2"/>
  <c r="J18" i="2"/>
  <c r="J28" i="2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36" i="2" l="1"/>
  <c r="J35" i="2"/>
  <c r="J62" i="1"/>
  <c r="B20" i="4" l="1"/>
  <c r="F20" i="4"/>
  <c r="C20" i="4"/>
  <c r="E20" i="4"/>
  <c r="I20" i="4"/>
  <c r="H20" i="4"/>
  <c r="G20" i="4"/>
</calcChain>
</file>

<file path=xl/sharedStrings.xml><?xml version="1.0" encoding="utf-8"?>
<sst xmlns="http://schemas.openxmlformats.org/spreadsheetml/2006/main" count="224" uniqueCount="135">
  <si>
    <t>Case Study 12.2: Quality Costs</t>
  </si>
  <si>
    <t>DEFECT</t>
  </si>
  <si>
    <t>SKEWER</t>
  </si>
  <si>
    <t>TABLE 
KNIFE</t>
  </si>
  <si>
    <t>STEAK 
KNIFE</t>
  </si>
  <si>
    <t>PARING 
KNIFE</t>
  </si>
  <si>
    <t>FILET  
KNIFE</t>
  </si>
  <si>
    <t>BASTING 
SPOON</t>
  </si>
  <si>
    <t>LADLE 
SPOON</t>
  </si>
  <si>
    <t>PERFORATED 
SPOON</t>
  </si>
  <si>
    <t>Bad Handle Rivets</t>
  </si>
  <si>
    <t>Bad Steel</t>
  </si>
  <si>
    <t>Bad Tines</t>
  </si>
  <si>
    <t>Bad/Bent Points</t>
  </si>
  <si>
    <t>Bent</t>
  </si>
  <si>
    <t>Buff Concave</t>
  </si>
  <si>
    <t>Burn</t>
  </si>
  <si>
    <t>Burned Handles</t>
  </si>
  <si>
    <t>Burrs</t>
  </si>
  <si>
    <t>Cloud on Blades</t>
  </si>
  <si>
    <t>Cracked Handle</t>
  </si>
  <si>
    <t>Cracked Steel</t>
  </si>
  <si>
    <t>Crooked Blades</t>
  </si>
  <si>
    <t>DD Edge</t>
  </si>
  <si>
    <t>Dented</t>
  </si>
  <si>
    <t>Edge</t>
  </si>
  <si>
    <t>Etch</t>
  </si>
  <si>
    <t>Finish</t>
  </si>
  <si>
    <t>Grind in Blade</t>
  </si>
  <si>
    <t>Haft at Rivets</t>
  </si>
  <si>
    <t>Hafting Marks Handles</t>
  </si>
  <si>
    <t>Hafting Marks Steel</t>
  </si>
  <si>
    <t>Handle Color</t>
  </si>
  <si>
    <t>Heat Induct</t>
  </si>
  <si>
    <t>High Handle Rivets</t>
  </si>
  <si>
    <t>High-Speed Buff</t>
  </si>
  <si>
    <t>Hit Blades</t>
  </si>
  <si>
    <t>Hit Handle</t>
  </si>
  <si>
    <t>Holder Marks</t>
  </si>
  <si>
    <t>Honing</t>
  </si>
  <si>
    <t>Narrow Blades</t>
  </si>
  <si>
    <t>Nicked and Scratched</t>
  </si>
  <si>
    <t>Open at Rivet</t>
  </si>
  <si>
    <t>Open Handles</t>
  </si>
  <si>
    <t>Open Steel</t>
  </si>
  <si>
    <t>Pitted Blades</t>
  </si>
  <si>
    <t>Pitted Bolsters</t>
  </si>
  <si>
    <t>Raw Backs</t>
  </si>
  <si>
    <t>Raw Fronts</t>
  </si>
  <si>
    <t>Rebend</t>
  </si>
  <si>
    <t>Recolor Concave</t>
  </si>
  <si>
    <t>Rehone</t>
  </si>
  <si>
    <t>Reruns</t>
  </si>
  <si>
    <t>Rivet</t>
  </si>
  <si>
    <t>Scratched Blades</t>
  </si>
  <si>
    <t>Scratched Rivets</t>
  </si>
  <si>
    <t>Seams/Holes</t>
  </si>
  <si>
    <t>Seconds</t>
  </si>
  <si>
    <t>Stained Blades</t>
  </si>
  <si>
    <t>Stained Rivets</t>
  </si>
  <si>
    <t>Vendor Rejects</t>
  </si>
  <si>
    <t>Water Lines</t>
  </si>
  <si>
    <t>Wrap</t>
  </si>
  <si>
    <t>TOTAL INSPECTED</t>
  </si>
  <si>
    <t>TOTAL ACCEPTED</t>
  </si>
  <si>
    <t>TOTAL REJECTED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</si>
  <si>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</si>
  <si>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</si>
  <si>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</si>
  <si>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</si>
  <si>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</si>
  <si>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</si>
  <si>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</si>
  <si>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</si>
  <si>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</si>
  <si>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</si>
  <si>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Data Obtained from Figure C12.2.2 Inspection Results</t>
  </si>
  <si>
    <t>Defects by Tool</t>
  </si>
  <si>
    <t>REJECTED</t>
  </si>
  <si>
    <t>INSPECTED</t>
  </si>
  <si>
    <t>% REJECTED</t>
  </si>
  <si>
    <t>TOOL</t>
  </si>
  <si>
    <t>Table Knife</t>
  </si>
  <si>
    <t>Steak Knife</t>
  </si>
  <si>
    <t>Paring Knife</t>
  </si>
  <si>
    <t>Filet Knife</t>
  </si>
  <si>
    <t>Basting Spoon</t>
  </si>
  <si>
    <t>Ladle Spoon</t>
  </si>
  <si>
    <t>Perforated Spoon</t>
  </si>
  <si>
    <t>Skewer</t>
  </si>
  <si>
    <t>Defect Categories Combined Accordingly</t>
  </si>
  <si>
    <t># of DEFECTS</t>
  </si>
  <si>
    <t>HEAT/TEMPERATURE</t>
  </si>
  <si>
    <t>Estimation of Unplanned Pulls</t>
  </si>
  <si>
    <t>UNPLANNED PULLS</t>
  </si>
  <si>
    <t>CHANCE of UNPLANNED PULLS</t>
  </si>
  <si>
    <t>The chance of unplanned pulls shown above were determined by using the following probability equation for the normal distribution.</t>
  </si>
  <si>
    <t>Additional Cost of an Unplanned Pull</t>
  </si>
  <si>
    <t>Chance of Unplanned Pulls</t>
  </si>
  <si>
    <t>Total Additional Costs Due to Unplanned Pulls</t>
  </si>
  <si>
    <t>Number of Unplanned Pulls</t>
  </si>
  <si>
    <t>TOTAL</t>
  </si>
  <si>
    <t>Handles</t>
  </si>
  <si>
    <t>Blades</t>
  </si>
  <si>
    <t>Heat/Temp</t>
  </si>
  <si>
    <t>BLADES</t>
  </si>
  <si>
    <t>HANDLES</t>
  </si>
  <si>
    <t>Major Problem Areas (MPA) Based on Defect Categories Combined</t>
  </si>
  <si>
    <t>MPA</t>
  </si>
  <si>
    <t>TOTALS</t>
  </si>
  <si>
    <t>Data Obtained from Figure C12.2.2 Inspection Results Regrouped by Largest to Smallest 
Number of Defects and Eliminating Defects with a Zero Total</t>
  </si>
  <si>
    <t>Total Cost of Planned Pulls</t>
  </si>
  <si>
    <t>Production Over Tool Life</t>
  </si>
  <si>
    <t>Cost Per Piece</t>
  </si>
  <si>
    <t>Me</t>
  </si>
  <si>
    <t>0% Chance</t>
  </si>
  <si>
    <t>100% Chance</t>
  </si>
  <si>
    <t>STROKES BEFORE PULL (Regrind)</t>
  </si>
  <si>
    <t>Number of Unplanned Pulls Rounded</t>
  </si>
  <si>
    <t>Cost Per Piece Rounded</t>
  </si>
  <si>
    <t>Tool Pull Cost Analysis</t>
  </si>
  <si>
    <t>Plant Mgr.</t>
  </si>
  <si>
    <t>Prod.Schd.</t>
  </si>
  <si>
    <t>Sales Mgr.</t>
  </si>
  <si>
    <t>Strokes Before Regrind</t>
  </si>
  <si>
    <t>Cost of Each Planned Pull</t>
  </si>
  <si>
    <t>Number of Planned Pulls</t>
  </si>
  <si>
    <t>Total Cost of Planned &amp; Unplanned Pulls</t>
  </si>
  <si>
    <t>The unplanned pulls listed in row 6 
were determined by multiplying the 
chance of unplanned pulls (row 7) 
by the number of planned pulls (25).</t>
  </si>
  <si>
    <t>CUMULATIVE %</t>
  </si>
  <si>
    <t>MATERIALS</t>
  </si>
  <si>
    <t>Materials</t>
  </si>
  <si>
    <t># of Defects</t>
  </si>
  <si>
    <t>Cumulative%</t>
  </si>
  <si>
    <t>% of Defects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</si>
</sst>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&quot;$&quot;#,##0"/>
    <numFmt numFmtId="166" formatCode="&quot;$&quot;#,##0.000000"/>
    <numFmt numFmtId="167" formatCode="&quot;$&quot;#,##0.000"/>
  </numFmts>
  <fonts count="20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49998474074526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4" tint="-0.499984740745262"/>
      <name val="Times New Roman"/>
      <family val="1"/>
    </font>
    <font>
      <b/>
      <sz val="10"/>
      <color rgb="FF0070C0"/>
      <name val="Times New Roman"/>
      <family val="1"/>
    </font>
    <font>
      <b/>
      <sz val="12"/>
      <color theme="5" tint="-0.499984740745262"/>
      <name val="Times New Roman"/>
      <family val="1"/>
    </font>
    <font>
      <b/>
      <sz val="14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theme="0" tint="-0.24994659260841701"/>
        <bgColor theme="0" tint="-0.14996795556505021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4" fillId="0" borderId="16" xfId="0" applyFont="1" applyBorder="1" applyAlignment="1">
      <alignment horizontal="center"/>
    </xf>
    <xf numFmtId="0" fontId="4" fillId="0" borderId="20" xfId="0" applyFont="1" applyBorder="1"/>
    <xf numFmtId="3" fontId="0" fillId="0" borderId="23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0" fontId="6" fillId="0" borderId="0" xfId="0" applyFont="1"/>
    <xf numFmtId="1" fontId="0" fillId="0" borderId="0" xfId="0" applyNumberFormat="1"/>
    <xf numFmtId="0" fontId="2" fillId="0" borderId="0" xfId="0" applyFont="1"/>
    <xf numFmtId="0" fontId="2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3" fontId="0" fillId="0" borderId="25" xfId="0" applyNumberForma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0" fontId="0" fillId="0" borderId="36" xfId="0" applyNumberFormat="1" applyFont="1" applyBorder="1" applyAlignment="1">
      <alignment horizontal="center"/>
    </xf>
    <xf numFmtId="10" fontId="0" fillId="0" borderId="42" xfId="0" applyNumberFormat="1" applyFont="1" applyBorder="1" applyAlignment="1">
      <alignment horizontal="center"/>
    </xf>
    <xf numFmtId="10" fontId="0" fillId="0" borderId="38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0" fontId="10" fillId="3" borderId="27" xfId="0" applyFont="1" applyFill="1" applyBorder="1"/>
    <xf numFmtId="0" fontId="10" fillId="3" borderId="28" xfId="0" applyFont="1" applyFill="1" applyBorder="1" applyAlignment="1">
      <alignment horizontal="center" wrapText="1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1" fillId="0" borderId="9" xfId="0" applyFont="1" applyBorder="1"/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2" borderId="17" xfId="1" applyFont="1" applyBorder="1" applyAlignment="1">
      <alignment horizontal="center"/>
    </xf>
    <xf numFmtId="0" fontId="12" fillId="2" borderId="18" xfId="1" applyFont="1" applyBorder="1" applyAlignment="1">
      <alignment horizontal="center"/>
    </xf>
    <xf numFmtId="0" fontId="12" fillId="2" borderId="19" xfId="1" applyFont="1" applyBorder="1" applyAlignment="1">
      <alignment horizontal="center"/>
    </xf>
    <xf numFmtId="0" fontId="10" fillId="3" borderId="7" xfId="0" applyFont="1" applyFill="1" applyBorder="1"/>
    <xf numFmtId="3" fontId="12" fillId="2" borderId="21" xfId="1" applyNumberFormat="1" applyFont="1" applyBorder="1" applyAlignment="1">
      <alignment horizontal="center"/>
    </xf>
    <xf numFmtId="3" fontId="12" fillId="2" borderId="23" xfId="1" applyNumberFormat="1" applyFont="1" applyBorder="1" applyAlignment="1">
      <alignment horizontal="center"/>
    </xf>
    <xf numFmtId="3" fontId="12" fillId="2" borderId="25" xfId="1" applyNumberFormat="1" applyFont="1" applyBorder="1" applyAlignment="1">
      <alignment horizontal="center"/>
    </xf>
    <xf numFmtId="3" fontId="12" fillId="2" borderId="11" xfId="1" applyNumberFormat="1" applyFont="1" applyBorder="1" applyAlignment="1">
      <alignment horizontal="center"/>
    </xf>
    <xf numFmtId="0" fontId="10" fillId="3" borderId="2" xfId="0" applyFont="1" applyFill="1" applyBorder="1"/>
    <xf numFmtId="3" fontId="12" fillId="2" borderId="10" xfId="1" applyNumberFormat="1" applyFont="1" applyBorder="1" applyAlignment="1">
      <alignment horizontal="center"/>
    </xf>
    <xf numFmtId="3" fontId="12" fillId="2" borderId="22" xfId="1" applyNumberFormat="1" applyFont="1" applyBorder="1" applyAlignment="1">
      <alignment horizontal="center"/>
    </xf>
    <xf numFmtId="3" fontId="12" fillId="2" borderId="24" xfId="1" applyNumberFormat="1" applyFont="1" applyBorder="1" applyAlignment="1">
      <alignment horizontal="center"/>
    </xf>
    <xf numFmtId="3" fontId="12" fillId="2" borderId="26" xfId="1" applyNumberFormat="1" applyFont="1" applyBorder="1" applyAlignment="1">
      <alignment horizontal="center"/>
    </xf>
    <xf numFmtId="3" fontId="12" fillId="2" borderId="14" xfId="1" applyNumberFormat="1" applyFont="1" applyBorder="1" applyAlignment="1">
      <alignment horizontal="center"/>
    </xf>
    <xf numFmtId="0" fontId="10" fillId="3" borderId="4" xfId="0" applyFont="1" applyFill="1" applyBorder="1"/>
    <xf numFmtId="3" fontId="12" fillId="2" borderId="6" xfId="1" applyNumberFormat="1" applyFont="1" applyBorder="1" applyAlignment="1">
      <alignment horizontal="center"/>
    </xf>
    <xf numFmtId="0" fontId="12" fillId="2" borderId="6" xfId="1" applyFont="1" applyBorder="1" applyAlignment="1">
      <alignment horizontal="center"/>
    </xf>
    <xf numFmtId="0" fontId="12" fillId="2" borderId="1" xfId="1" applyFont="1" applyBorder="1" applyAlignment="1">
      <alignment horizontal="center"/>
    </xf>
    <xf numFmtId="3" fontId="12" fillId="2" borderId="12" xfId="1" applyNumberFormat="1" applyFont="1" applyBorder="1" applyAlignment="1">
      <alignment horizontal="center"/>
    </xf>
    <xf numFmtId="0" fontId="10" fillId="4" borderId="39" xfId="0" applyFont="1" applyFill="1" applyBorder="1" applyAlignment="1">
      <alignment horizontal="left"/>
    </xf>
    <xf numFmtId="0" fontId="10" fillId="4" borderId="45" xfId="0" applyFont="1" applyFill="1" applyBorder="1" applyAlignment="1">
      <alignment horizontal="center"/>
    </xf>
    <xf numFmtId="0" fontId="11" fillId="0" borderId="3" xfId="0" applyFont="1" applyBorder="1"/>
    <xf numFmtId="0" fontId="11" fillId="0" borderId="47" xfId="0" applyFont="1" applyBorder="1"/>
    <xf numFmtId="0" fontId="11" fillId="0" borderId="4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3" fillId="0" borderId="39" xfId="0" applyFont="1" applyBorder="1"/>
    <xf numFmtId="0" fontId="13" fillId="0" borderId="45" xfId="0" applyFont="1" applyBorder="1" applyAlignment="1">
      <alignment horizontal="center"/>
    </xf>
    <xf numFmtId="0" fontId="11" fillId="0" borderId="0" xfId="0" applyFont="1"/>
    <xf numFmtId="0" fontId="10" fillId="4" borderId="39" xfId="0" applyFont="1" applyFill="1" applyBorder="1"/>
    <xf numFmtId="0" fontId="11" fillId="0" borderId="13" xfId="0" applyFont="1" applyBorder="1"/>
    <xf numFmtId="0" fontId="11" fillId="0" borderId="48" xfId="0" applyFont="1" applyBorder="1" applyAlignment="1">
      <alignment horizontal="center"/>
    </xf>
    <xf numFmtId="0" fontId="14" fillId="0" borderId="0" xfId="0" applyFont="1"/>
    <xf numFmtId="0" fontId="10" fillId="4" borderId="13" xfId="0" applyFont="1" applyFill="1" applyBorder="1" applyAlignment="1">
      <alignment wrapText="1"/>
    </xf>
    <xf numFmtId="0" fontId="10" fillId="4" borderId="8" xfId="0" applyFont="1" applyFill="1" applyBorder="1" applyAlignment="1">
      <alignment horizontal="center"/>
    </xf>
    <xf numFmtId="0" fontId="11" fillId="0" borderId="15" xfId="0" applyFont="1" applyBorder="1"/>
    <xf numFmtId="0" fontId="11" fillId="0" borderId="37" xfId="0" applyFont="1" applyBorder="1"/>
    <xf numFmtId="164" fontId="0" fillId="0" borderId="35" xfId="0" applyNumberFormat="1" applyFont="1" applyBorder="1" applyAlignment="1">
      <alignment horizontal="center"/>
    </xf>
    <xf numFmtId="0" fontId="8" fillId="0" borderId="0" xfId="0" applyFont="1"/>
    <xf numFmtId="3" fontId="0" fillId="5" borderId="24" xfId="0" applyNumberFormat="1" applyFill="1" applyBorder="1" applyAlignment="1">
      <alignment horizontal="center"/>
    </xf>
    <xf numFmtId="165" fontId="0" fillId="5" borderId="24" xfId="0" applyNumberFormat="1" applyFill="1" applyBorder="1" applyAlignment="1">
      <alignment horizontal="center"/>
    </xf>
    <xf numFmtId="165" fontId="0" fillId="6" borderId="24" xfId="0" applyNumberFormat="1" applyFill="1" applyBorder="1" applyAlignment="1">
      <alignment horizontal="center"/>
    </xf>
    <xf numFmtId="165" fontId="0" fillId="6" borderId="26" xfId="0" applyNumberFormat="1" applyFill="1" applyBorder="1" applyAlignment="1">
      <alignment horizontal="center"/>
    </xf>
    <xf numFmtId="10" fontId="0" fillId="6" borderId="38" xfId="0" applyNumberFormat="1" applyFill="1" applyBorder="1" applyAlignment="1">
      <alignment horizontal="center"/>
    </xf>
    <xf numFmtId="165" fontId="0" fillId="6" borderId="23" xfId="0" applyNumberFormat="1" applyFill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3" fontId="0" fillId="6" borderId="24" xfId="0" applyNumberFormat="1" applyFill="1" applyBorder="1" applyAlignment="1">
      <alignment horizontal="center"/>
    </xf>
    <xf numFmtId="3" fontId="0" fillId="6" borderId="26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65" fontId="9" fillId="6" borderId="54" xfId="1" applyNumberFormat="1" applyFont="1" applyFill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65" fontId="0" fillId="5" borderId="36" xfId="0" applyNumberFormat="1" applyFill="1" applyBorder="1" applyAlignment="1">
      <alignment horizontal="center"/>
    </xf>
    <xf numFmtId="165" fontId="0" fillId="5" borderId="23" xfId="0" applyNumberFormat="1" applyFill="1" applyBorder="1" applyAlignment="1">
      <alignment horizontal="center"/>
    </xf>
    <xf numFmtId="10" fontId="0" fillId="5" borderId="38" xfId="0" applyNumberFormat="1" applyFill="1" applyBorder="1" applyAlignment="1">
      <alignment horizontal="center"/>
    </xf>
    <xf numFmtId="1" fontId="0" fillId="5" borderId="24" xfId="0" applyNumberFormat="1" applyFill="1" applyBorder="1" applyAlignment="1">
      <alignment horizontal="center"/>
    </xf>
    <xf numFmtId="165" fontId="9" fillId="5" borderId="54" xfId="1" applyNumberFormat="1" applyFont="1" applyFill="1" applyBorder="1" applyAlignment="1">
      <alignment horizontal="center"/>
    </xf>
    <xf numFmtId="166" fontId="0" fillId="5" borderId="30" xfId="0" applyNumberFormat="1" applyFill="1" applyBorder="1" applyAlignment="1">
      <alignment horizontal="center"/>
    </xf>
    <xf numFmtId="0" fontId="0" fillId="5" borderId="23" xfId="0" applyNumberFormat="1" applyFill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5" fontId="9" fillId="6" borderId="55" xfId="1" applyNumberFormat="1" applyFont="1" applyFill="1" applyBorder="1" applyAlignment="1">
      <alignment horizontal="center"/>
    </xf>
    <xf numFmtId="165" fontId="0" fillId="6" borderId="36" xfId="0" applyNumberFormat="1" applyFill="1" applyBorder="1" applyAlignment="1">
      <alignment horizontal="center"/>
    </xf>
    <xf numFmtId="1" fontId="0" fillId="6" borderId="24" xfId="0" applyNumberFormat="1" applyFill="1" applyBorder="1" applyAlignment="1">
      <alignment horizontal="center"/>
    </xf>
    <xf numFmtId="166" fontId="0" fillId="6" borderId="30" xfId="0" applyNumberFormat="1" applyFill="1" applyBorder="1" applyAlignment="1">
      <alignment horizontal="center"/>
    </xf>
    <xf numFmtId="165" fontId="9" fillId="2" borderId="24" xfId="1" applyNumberFormat="1" applyFont="1" applyBorder="1" applyAlignment="1">
      <alignment horizontal="center"/>
    </xf>
    <xf numFmtId="165" fontId="9" fillId="2" borderId="36" xfId="1" applyNumberFormat="1" applyFont="1" applyBorder="1" applyAlignment="1">
      <alignment horizontal="center"/>
    </xf>
    <xf numFmtId="165" fontId="9" fillId="2" borderId="23" xfId="1" applyNumberFormat="1" applyFont="1" applyBorder="1" applyAlignment="1">
      <alignment horizontal="center"/>
    </xf>
    <xf numFmtId="10" fontId="9" fillId="2" borderId="38" xfId="1" applyNumberFormat="1" applyFont="1" applyBorder="1" applyAlignment="1">
      <alignment horizontal="center"/>
    </xf>
    <xf numFmtId="1" fontId="9" fillId="2" borderId="24" xfId="1" applyNumberFormat="1" applyFont="1" applyBorder="1" applyAlignment="1">
      <alignment horizontal="center"/>
    </xf>
    <xf numFmtId="165" fontId="9" fillId="2" borderId="54" xfId="1" applyNumberFormat="1" applyFont="1" applyBorder="1" applyAlignment="1">
      <alignment horizontal="center"/>
    </xf>
    <xf numFmtId="3" fontId="9" fillId="2" borderId="24" xfId="1" applyNumberFormat="1" applyFont="1" applyBorder="1" applyAlignment="1">
      <alignment horizontal="center"/>
    </xf>
    <xf numFmtId="166" fontId="9" fillId="2" borderId="30" xfId="1" applyNumberFormat="1" applyFont="1" applyBorder="1" applyAlignment="1">
      <alignment horizontal="center"/>
    </xf>
    <xf numFmtId="0" fontId="0" fillId="6" borderId="23" xfId="0" applyNumberFormat="1" applyFill="1" applyBorder="1" applyAlignment="1">
      <alignment horizontal="center"/>
    </xf>
    <xf numFmtId="0" fontId="9" fillId="2" borderId="23" xfId="1" applyNumberFormat="1" applyFont="1" applyBorder="1" applyAlignment="1">
      <alignment horizontal="center"/>
    </xf>
    <xf numFmtId="167" fontId="0" fillId="0" borderId="30" xfId="0" applyNumberFormat="1" applyBorder="1" applyAlignment="1">
      <alignment horizontal="center"/>
    </xf>
    <xf numFmtId="167" fontId="0" fillId="5" borderId="30" xfId="0" applyNumberFormat="1" applyFill="1" applyBorder="1" applyAlignment="1">
      <alignment horizontal="center"/>
    </xf>
    <xf numFmtId="167" fontId="9" fillId="2" borderId="30" xfId="1" applyNumberFormat="1" applyFont="1" applyBorder="1" applyAlignment="1">
      <alignment horizontal="center"/>
    </xf>
    <xf numFmtId="167" fontId="0" fillId="0" borderId="31" xfId="0" applyNumberFormat="1" applyBorder="1" applyAlignment="1">
      <alignment horizontal="center"/>
    </xf>
    <xf numFmtId="0" fontId="0" fillId="0" borderId="12" xfId="0" applyBorder="1"/>
    <xf numFmtId="0" fontId="17" fillId="0" borderId="58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Border="1"/>
    <xf numFmtId="165" fontId="0" fillId="0" borderId="21" xfId="0" applyNumberFormat="1" applyBorder="1" applyAlignment="1">
      <alignment horizontal="center"/>
    </xf>
    <xf numFmtId="165" fontId="0" fillId="6" borderId="35" xfId="0" applyNumberFormat="1" applyFill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65" fontId="9" fillId="6" borderId="6" xfId="1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6" borderId="14" xfId="0" applyFont="1" applyFill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6" borderId="61" xfId="0" applyFont="1" applyFill="1" applyBorder="1" applyAlignment="1">
      <alignment horizontal="left"/>
    </xf>
    <xf numFmtId="3" fontId="0" fillId="6" borderId="35" xfId="0" applyNumberFormat="1" applyFill="1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0" fontId="2" fillId="0" borderId="11" xfId="0" applyFont="1" applyBorder="1"/>
    <xf numFmtId="0" fontId="2" fillId="0" borderId="14" xfId="0" applyFont="1" applyBorder="1"/>
    <xf numFmtId="0" fontId="2" fillId="0" borderId="61" xfId="0" applyFont="1" applyBorder="1"/>
    <xf numFmtId="0" fontId="0" fillId="0" borderId="21" xfId="0" applyNumberFormat="1" applyFont="1" applyBorder="1" applyAlignment="1">
      <alignment horizontal="center"/>
    </xf>
    <xf numFmtId="167" fontId="0" fillId="0" borderId="36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9" fillId="2" borderId="22" xfId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6" xfId="0" applyBorder="1" applyAlignment="1">
      <alignment horizontal="center"/>
    </xf>
    <xf numFmtId="3" fontId="2" fillId="6" borderId="39" xfId="0" applyNumberFormat="1" applyFont="1" applyFill="1" applyBorder="1" applyAlignment="1">
      <alignment horizontal="center"/>
    </xf>
    <xf numFmtId="3" fontId="2" fillId="6" borderId="40" xfId="0" applyNumberFormat="1" applyFont="1" applyFill="1" applyBorder="1" applyAlignment="1">
      <alignment horizontal="center"/>
    </xf>
    <xf numFmtId="3" fontId="2" fillId="5" borderId="40" xfId="0" applyNumberFormat="1" applyFont="1" applyFill="1" applyBorder="1" applyAlignment="1">
      <alignment horizontal="center"/>
    </xf>
    <xf numFmtId="3" fontId="7" fillId="2" borderId="40" xfId="1" applyNumberFormat="1" applyFont="1" applyBorder="1" applyAlignment="1">
      <alignment horizontal="center"/>
    </xf>
    <xf numFmtId="3" fontId="2" fillId="6" borderId="41" xfId="0" applyNumberFormat="1" applyFont="1" applyFill="1" applyBorder="1" applyAlignment="1">
      <alignment horizontal="center"/>
    </xf>
    <xf numFmtId="0" fontId="11" fillId="0" borderId="2" xfId="0" applyFont="1" applyBorder="1"/>
    <xf numFmtId="3" fontId="18" fillId="2" borderId="21" xfId="1" applyNumberFormat="1" applyFont="1" applyBorder="1" applyAlignment="1">
      <alignment horizontal="center"/>
    </xf>
    <xf numFmtId="3" fontId="18" fillId="2" borderId="23" xfId="1" applyNumberFormat="1" applyFont="1" applyBorder="1" applyAlignment="1">
      <alignment horizontal="center"/>
    </xf>
    <xf numFmtId="3" fontId="18" fillId="2" borderId="25" xfId="1" applyNumberFormat="1" applyFont="1" applyBorder="1" applyAlignment="1">
      <alignment horizontal="center"/>
    </xf>
    <xf numFmtId="3" fontId="18" fillId="2" borderId="11" xfId="1" applyNumberFormat="1" applyFont="1" applyBorder="1" applyAlignment="1">
      <alignment horizontal="center"/>
    </xf>
    <xf numFmtId="3" fontId="18" fillId="2" borderId="10" xfId="1" applyNumberFormat="1" applyFont="1" applyBorder="1" applyAlignment="1">
      <alignment horizontal="center"/>
    </xf>
    <xf numFmtId="3" fontId="18" fillId="2" borderId="22" xfId="1" applyNumberFormat="1" applyFont="1" applyBorder="1" applyAlignment="1">
      <alignment horizontal="center"/>
    </xf>
    <xf numFmtId="3" fontId="18" fillId="2" borderId="24" xfId="1" applyNumberFormat="1" applyFont="1" applyBorder="1" applyAlignment="1">
      <alignment horizontal="center"/>
    </xf>
    <xf numFmtId="3" fontId="18" fillId="2" borderId="26" xfId="1" applyNumberFormat="1" applyFont="1" applyBorder="1" applyAlignment="1">
      <alignment horizontal="center"/>
    </xf>
    <xf numFmtId="3" fontId="18" fillId="2" borderId="14" xfId="1" applyNumberFormat="1" applyFont="1" applyBorder="1" applyAlignment="1">
      <alignment horizontal="center"/>
    </xf>
    <xf numFmtId="3" fontId="18" fillId="2" borderId="6" xfId="1" applyNumberFormat="1" applyFont="1" applyBorder="1" applyAlignment="1">
      <alignment horizontal="center"/>
    </xf>
    <xf numFmtId="0" fontId="18" fillId="2" borderId="6" xfId="1" applyFont="1" applyBorder="1" applyAlignment="1">
      <alignment horizontal="center"/>
    </xf>
    <xf numFmtId="0" fontId="18" fillId="2" borderId="1" xfId="1" applyFont="1" applyBorder="1" applyAlignment="1">
      <alignment horizontal="center"/>
    </xf>
    <xf numFmtId="3" fontId="18" fillId="2" borderId="12" xfId="1" applyNumberFormat="1" applyFont="1" applyBorder="1" applyAlignment="1">
      <alignment horizontal="center"/>
    </xf>
    <xf numFmtId="0" fontId="10" fillId="3" borderId="63" xfId="0" applyFont="1" applyFill="1" applyBorder="1"/>
    <xf numFmtId="0" fontId="10" fillId="3" borderId="64" xfId="0" applyFont="1" applyFill="1" applyBorder="1"/>
    <xf numFmtId="0" fontId="10" fillId="3" borderId="62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1" fillId="0" borderId="59" xfId="0" applyFont="1" applyBorder="1"/>
    <xf numFmtId="0" fontId="11" fillId="0" borderId="0" xfId="0" applyFont="1" applyBorder="1"/>
    <xf numFmtId="0" fontId="19" fillId="0" borderId="0" xfId="0" applyFont="1" applyBorder="1"/>
    <xf numFmtId="0" fontId="19" fillId="0" borderId="3" xfId="0" applyFont="1" applyBorder="1"/>
    <xf numFmtId="0" fontId="11" fillId="0" borderId="11" xfId="0" applyFont="1" applyBorder="1"/>
    <xf numFmtId="3" fontId="11" fillId="0" borderId="21" xfId="0" applyNumberFormat="1" applyFont="1" applyBorder="1" applyAlignment="1">
      <alignment horizontal="center"/>
    </xf>
    <xf numFmtId="3" fontId="19" fillId="0" borderId="51" xfId="0" applyNumberFormat="1" applyFont="1" applyBorder="1" applyAlignment="1">
      <alignment horizontal="center"/>
    </xf>
    <xf numFmtId="10" fontId="19" fillId="0" borderId="24" xfId="0" applyNumberFormat="1" applyFont="1" applyBorder="1" applyAlignment="1">
      <alignment horizontal="center"/>
    </xf>
    <xf numFmtId="10" fontId="19" fillId="0" borderId="26" xfId="0" applyNumberFormat="1" applyFont="1" applyBorder="1" applyAlignment="1">
      <alignment horizontal="center"/>
    </xf>
    <xf numFmtId="0" fontId="11" fillId="0" borderId="14" xfId="0" applyFont="1" applyBorder="1"/>
    <xf numFmtId="3" fontId="11" fillId="0" borderId="35" xfId="0" applyNumberFormat="1" applyFont="1" applyBorder="1" applyAlignment="1">
      <alignment horizontal="center"/>
    </xf>
    <xf numFmtId="3" fontId="19" fillId="0" borderId="43" xfId="0" applyNumberFormat="1" applyFont="1" applyBorder="1" applyAlignment="1">
      <alignment horizontal="center"/>
    </xf>
    <xf numFmtId="0" fontId="11" fillId="0" borderId="61" xfId="0" applyFont="1" applyBorder="1"/>
    <xf numFmtId="3" fontId="11" fillId="0" borderId="36" xfId="0" applyNumberFormat="1" applyFont="1" applyBorder="1" applyAlignment="1">
      <alignment horizontal="center"/>
    </xf>
    <xf numFmtId="3" fontId="19" fillId="0" borderId="52" xfId="0" applyNumberFormat="1" applyFont="1" applyBorder="1" applyAlignment="1">
      <alignment horizontal="center"/>
    </xf>
    <xf numFmtId="10" fontId="19" fillId="0" borderId="30" xfId="0" applyNumberFormat="1" applyFont="1" applyBorder="1" applyAlignment="1">
      <alignment horizontal="center"/>
    </xf>
    <xf numFmtId="10" fontId="19" fillId="0" borderId="31" xfId="0" applyNumberFormat="1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2" fillId="2" borderId="11" xfId="1" applyFont="1" applyBorder="1" applyAlignment="1">
      <alignment horizontal="center"/>
    </xf>
    <xf numFmtId="0" fontId="12" fillId="2" borderId="50" xfId="1" applyFont="1" applyBorder="1" applyAlignment="1">
      <alignment horizontal="center"/>
    </xf>
    <xf numFmtId="0" fontId="12" fillId="2" borderId="14" xfId="1" applyFont="1" applyBorder="1" applyAlignment="1">
      <alignment horizontal="center"/>
    </xf>
    <xf numFmtId="0" fontId="12" fillId="2" borderId="61" xfId="1" applyFont="1" applyBorder="1" applyAlignment="1">
      <alignment horizontal="center"/>
    </xf>
    <xf numFmtId="0" fontId="10" fillId="3" borderId="45" xfId="0" applyFont="1" applyFill="1" applyBorder="1" applyAlignment="1">
      <alignment horizontal="center"/>
    </xf>
    <xf numFmtId="0" fontId="5" fillId="0" borderId="39" xfId="0" applyFont="1" applyBorder="1" applyAlignment="1">
      <alignment horizontal="right"/>
    </xf>
    <xf numFmtId="3" fontId="5" fillId="0" borderId="40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10" fontId="19" fillId="0" borderId="56" xfId="0" applyNumberFormat="1" applyFont="1" applyBorder="1"/>
    <xf numFmtId="10" fontId="19" fillId="0" borderId="26" xfId="0" applyNumberFormat="1" applyFont="1" applyBorder="1"/>
    <xf numFmtId="10" fontId="19" fillId="0" borderId="34" xfId="0" applyNumberFormat="1" applyFont="1" applyBorder="1"/>
    <xf numFmtId="10" fontId="19" fillId="0" borderId="45" xfId="0" applyNumberFormat="1" applyFont="1" applyBorder="1" applyAlignment="1">
      <alignment horizontal="center"/>
    </xf>
    <xf numFmtId="3" fontId="13" fillId="0" borderId="40" xfId="0" applyNumberFormat="1" applyFont="1" applyBorder="1" applyAlignment="1">
      <alignment horizontal="center"/>
    </xf>
    <xf numFmtId="10" fontId="19" fillId="0" borderId="35" xfId="0" applyNumberFormat="1" applyFont="1" applyBorder="1" applyAlignment="1">
      <alignment horizontal="center"/>
    </xf>
    <xf numFmtId="10" fontId="19" fillId="0" borderId="42" xfId="0" applyNumberFormat="1" applyFont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6" fillId="7" borderId="7" xfId="0" applyFont="1" applyFill="1" applyBorder="1" applyAlignment="1">
      <alignment horizontal="center"/>
    </xf>
    <xf numFmtId="0" fontId="16" fillId="7" borderId="32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15" fillId="7" borderId="44" xfId="0" applyFont="1" applyFill="1" applyBorder="1" applyAlignment="1">
      <alignment horizontal="center"/>
    </xf>
    <xf numFmtId="0" fontId="15" fillId="7" borderId="57" xfId="0" applyFont="1" applyFill="1" applyBorder="1" applyAlignment="1">
      <alignment horizontal="center"/>
    </xf>
    <xf numFmtId="0" fontId="15" fillId="7" borderId="45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</cellXfs>
  <cellStyles count="2">
    <cellStyle name="Neutral" xfId="1" builtinId="28"/>
    <cellStyle name="Normal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ck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border diagonalUp="0" diagonalDown="0" outline="0">
        <left/>
        <right style="medium">
          <color auto="1"/>
        </right>
        <top/>
        <bottom/>
      </border>
    </dxf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border diagonalUp="0" diagonalDown="0" outline="0">
        <left/>
        <right style="medium">
          <color auto="1"/>
        </right>
        <top/>
        <bottom/>
      </border>
    </dxf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2" defaultPivotStyle="PivotStyleLight16"/>
  <colors>
    <mruColors>
      <color rgb="FFE7EF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Defects by Tool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834384647132251"/>
          <c:y val="0.14824663248273454"/>
          <c:w val="0.82641233474062659"/>
          <c:h val="0.567846871040939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C12.2.2 Original Data'!$M$5</c:f>
              <c:strCache>
                <c:ptCount val="1"/>
                <c:pt idx="0">
                  <c:v>REJECTED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C12.2.2 Original Data'!$L$7:$L$14</c:f>
              <c:strCache>
                <c:ptCount val="8"/>
                <c:pt idx="0">
                  <c:v>Table Knife</c:v>
                </c:pt>
                <c:pt idx="1">
                  <c:v>Steak Knife</c:v>
                </c:pt>
                <c:pt idx="2">
                  <c:v>Basting Spoon</c:v>
                </c:pt>
                <c:pt idx="3">
                  <c:v>Perforated Spoon</c:v>
                </c:pt>
                <c:pt idx="4">
                  <c:v>Ladle Spoon</c:v>
                </c:pt>
                <c:pt idx="5">
                  <c:v>Filet Knife</c:v>
                </c:pt>
                <c:pt idx="6">
                  <c:v>Skewer</c:v>
                </c:pt>
                <c:pt idx="7">
                  <c:v>Paring Knife</c:v>
                </c:pt>
              </c:strCache>
            </c:strRef>
          </c:cat>
          <c:val>
            <c:numRef>
              <c:f>'Figure C12.2.2 Original Data'!$M$7:$M$14</c:f>
              <c:numCache>
                <c:formatCode>#,##0</c:formatCode>
                <c:ptCount val="8"/>
                <c:pt idx="0">
                  <c:v>1056</c:v>
                </c:pt>
                <c:pt idx="1">
                  <c:v>499</c:v>
                </c:pt>
                <c:pt idx="2">
                  <c:v>47</c:v>
                </c:pt>
                <c:pt idx="3">
                  <c:v>20</c:v>
                </c:pt>
                <c:pt idx="4">
                  <c:v>10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135552"/>
        <c:axId val="172137472"/>
      </c:barChart>
      <c:catAx>
        <c:axId val="17213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spc="100"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sz="1400" spc="100" baseline="0">
                    <a:solidFill>
                      <a:schemeClr val="tx2">
                        <a:lumMod val="75000"/>
                      </a:schemeClr>
                    </a:solidFill>
                  </a:rPr>
                  <a:t>Tool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2137472"/>
        <c:crosses val="autoZero"/>
        <c:auto val="1"/>
        <c:lblAlgn val="ctr"/>
        <c:lblOffset val="100"/>
        <c:noMultiLvlLbl val="0"/>
      </c:catAx>
      <c:valAx>
        <c:axId val="172137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spc="100"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sz="1400" spc="100" baseline="0">
                    <a:solidFill>
                      <a:schemeClr val="tx2">
                        <a:lumMod val="75000"/>
                      </a:schemeClr>
                    </a:solidFill>
                  </a:rPr>
                  <a:t># Number of Defects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7213555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 w="28575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Handles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'Regrouped Data'!$L$5</c:f>
              <c:strCache>
                <c:ptCount val="1"/>
                <c:pt idx="0">
                  <c:v>HANDLES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'Regrouped Data'!$L$7:$L$14</c:f>
              <c:strCache>
                <c:ptCount val="8"/>
                <c:pt idx="0">
                  <c:v>Hit Handle</c:v>
                </c:pt>
                <c:pt idx="1">
                  <c:v>Handle Color</c:v>
                </c:pt>
                <c:pt idx="2">
                  <c:v>Hafting Marks Handles</c:v>
                </c:pt>
                <c:pt idx="3">
                  <c:v>Seams/Holes</c:v>
                </c:pt>
                <c:pt idx="4">
                  <c:v>Cracked Handle</c:v>
                </c:pt>
                <c:pt idx="5">
                  <c:v>Bad Handle Rivets</c:v>
                </c:pt>
                <c:pt idx="6">
                  <c:v>Burned Handles</c:v>
                </c:pt>
                <c:pt idx="7">
                  <c:v>Open Handles</c:v>
                </c:pt>
              </c:strCache>
            </c:strRef>
          </c:cat>
          <c:val>
            <c:numRef>
              <c:f>'Regrouped Data'!$M$7:$M$14</c:f>
              <c:numCache>
                <c:formatCode>General</c:formatCode>
                <c:ptCount val="8"/>
                <c:pt idx="0">
                  <c:v>239</c:v>
                </c:pt>
                <c:pt idx="1">
                  <c:v>217</c:v>
                </c:pt>
                <c:pt idx="2">
                  <c:v>71</c:v>
                </c:pt>
                <c:pt idx="3">
                  <c:v>61</c:v>
                </c:pt>
                <c:pt idx="4">
                  <c:v>32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191104"/>
        <c:axId val="172889600"/>
      </c:barChart>
      <c:catAx>
        <c:axId val="17219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baseline="0">
                    <a:solidFill>
                      <a:schemeClr val="tx2">
                        <a:lumMod val="75000"/>
                      </a:schemeClr>
                    </a:solidFill>
                  </a:rPr>
                  <a:t>Defect Categories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2889600"/>
        <c:crosses val="autoZero"/>
        <c:auto val="1"/>
        <c:lblAlgn val="ctr"/>
        <c:lblOffset val="100"/>
        <c:noMultiLvlLbl val="0"/>
      </c:catAx>
      <c:valAx>
        <c:axId val="172889600"/>
        <c:scaling>
          <c:orientation val="minMax"/>
          <c:max val="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baseline="0">
                    <a:solidFill>
                      <a:schemeClr val="tx2">
                        <a:lumMod val="75000"/>
                      </a:schemeClr>
                    </a:solidFill>
                  </a:rPr>
                  <a:t># of Defects</a:t>
                </a:r>
              </a:p>
            </c:rich>
          </c:tx>
          <c:layout>
            <c:manualLayout>
              <c:xMode val="edge"/>
              <c:yMode val="edge"/>
              <c:x val="2.0467840969710587E-2"/>
              <c:y val="0.234252191134813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219110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Blades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'Regrouped Data'!$L$17</c:f>
              <c:strCache>
                <c:ptCount val="1"/>
                <c:pt idx="0">
                  <c:v>BLADES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'Regrouped Data'!$L$18:$L$29</c:f>
              <c:strCache>
                <c:ptCount val="12"/>
                <c:pt idx="0">
                  <c:v>Scratched Blades</c:v>
                </c:pt>
                <c:pt idx="1">
                  <c:v>Stained Blades</c:v>
                </c:pt>
                <c:pt idx="2">
                  <c:v>DD Edge</c:v>
                </c:pt>
                <c:pt idx="3">
                  <c:v>Burrs</c:v>
                </c:pt>
                <c:pt idx="4">
                  <c:v>Etch</c:v>
                </c:pt>
                <c:pt idx="5">
                  <c:v>Bad/Bent Points</c:v>
                </c:pt>
                <c:pt idx="6">
                  <c:v>Water Lines</c:v>
                </c:pt>
                <c:pt idx="7">
                  <c:v>Wrap</c:v>
                </c:pt>
                <c:pt idx="8">
                  <c:v>Narrow Blades</c:v>
                </c:pt>
                <c:pt idx="9">
                  <c:v>Pitted Blades</c:v>
                </c:pt>
                <c:pt idx="10">
                  <c:v>Grind in Blade</c:v>
                </c:pt>
                <c:pt idx="11">
                  <c:v>Bent</c:v>
                </c:pt>
              </c:strCache>
            </c:strRef>
          </c:cat>
          <c:val>
            <c:numRef>
              <c:f>'Regrouped Data'!$M$18:$M$29</c:f>
              <c:numCache>
                <c:formatCode>General</c:formatCode>
                <c:ptCount val="12"/>
                <c:pt idx="0">
                  <c:v>177</c:v>
                </c:pt>
                <c:pt idx="1">
                  <c:v>108</c:v>
                </c:pt>
                <c:pt idx="2">
                  <c:v>43</c:v>
                </c:pt>
                <c:pt idx="3">
                  <c:v>38</c:v>
                </c:pt>
                <c:pt idx="4">
                  <c:v>31</c:v>
                </c:pt>
                <c:pt idx="5">
                  <c:v>16</c:v>
                </c:pt>
                <c:pt idx="6">
                  <c:v>15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918656"/>
        <c:axId val="172929024"/>
      </c:barChart>
      <c:catAx>
        <c:axId val="17291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baseline="0">
                    <a:solidFill>
                      <a:schemeClr val="tx2">
                        <a:lumMod val="75000"/>
                      </a:schemeClr>
                    </a:solidFill>
                  </a:rPr>
                  <a:t>Defect Categories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2929024"/>
        <c:crosses val="autoZero"/>
        <c:auto val="1"/>
        <c:lblAlgn val="ctr"/>
        <c:lblOffset val="100"/>
        <c:noMultiLvlLbl val="0"/>
      </c:catAx>
      <c:valAx>
        <c:axId val="172929024"/>
        <c:scaling>
          <c:orientation val="minMax"/>
          <c:max val="1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baseline="0">
                    <a:solidFill>
                      <a:schemeClr val="tx2">
                        <a:lumMod val="75000"/>
                      </a:schemeClr>
                    </a:solidFill>
                  </a:rPr>
                  <a:t># of Defects</a:t>
                </a:r>
              </a:p>
            </c:rich>
          </c:tx>
          <c:layout>
            <c:manualLayout>
              <c:xMode val="edge"/>
              <c:yMode val="edge"/>
              <c:x val="1.1695906432748537E-2"/>
              <c:y val="0.2420203028092447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291865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Heat/Temperature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'Regrouped Data'!$L$32</c:f>
              <c:strCache>
                <c:ptCount val="1"/>
                <c:pt idx="0">
                  <c:v>HEAT/TEMPERATURE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'Regrouped Data'!$L$33:$L$37</c:f>
              <c:strCache>
                <c:ptCount val="5"/>
                <c:pt idx="0">
                  <c:v>Burn</c:v>
                </c:pt>
                <c:pt idx="1">
                  <c:v>Heat Induct</c:v>
                </c:pt>
                <c:pt idx="2">
                  <c:v>Recolor Concave</c:v>
                </c:pt>
                <c:pt idx="3">
                  <c:v>Seconds</c:v>
                </c:pt>
                <c:pt idx="4">
                  <c:v>Cracked Steel</c:v>
                </c:pt>
              </c:strCache>
            </c:strRef>
          </c:cat>
          <c:val>
            <c:numRef>
              <c:f>'Regrouped Data'!$M$33:$M$37</c:f>
              <c:numCache>
                <c:formatCode>General</c:formatCode>
                <c:ptCount val="5"/>
                <c:pt idx="0">
                  <c:v>203</c:v>
                </c:pt>
                <c:pt idx="1">
                  <c:v>149</c:v>
                </c:pt>
                <c:pt idx="2">
                  <c:v>45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947328"/>
        <c:axId val="173215744"/>
      </c:barChart>
      <c:catAx>
        <c:axId val="17294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baseline="0">
                    <a:solidFill>
                      <a:schemeClr val="tx2">
                        <a:lumMod val="75000"/>
                      </a:schemeClr>
                    </a:solidFill>
                  </a:rPr>
                  <a:t>Defect Categories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3215744"/>
        <c:crosses val="autoZero"/>
        <c:auto val="1"/>
        <c:lblAlgn val="ctr"/>
        <c:lblOffset val="100"/>
        <c:noMultiLvlLbl val="0"/>
      </c:catAx>
      <c:valAx>
        <c:axId val="173215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baseline="0">
                    <a:solidFill>
                      <a:schemeClr val="tx2">
                        <a:lumMod val="75000"/>
                      </a:schemeClr>
                    </a:solidFill>
                  </a:rPr>
                  <a:t># of Defects</a:t>
                </a:r>
              </a:p>
            </c:rich>
          </c:tx>
          <c:layout>
            <c:manualLayout>
              <c:xMode val="edge"/>
              <c:yMode val="edge"/>
              <c:x val="2.3340627279358133E-2"/>
              <c:y val="0.272142453374813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294732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Materials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'Regrouped Data'!$L$40</c:f>
              <c:strCache>
                <c:ptCount val="1"/>
                <c:pt idx="0">
                  <c:v>MATERIALS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'Regrouped Data'!$L$41:$L$42</c:f>
              <c:strCache>
                <c:ptCount val="2"/>
                <c:pt idx="0">
                  <c:v>Nicked and Scratched</c:v>
                </c:pt>
                <c:pt idx="1">
                  <c:v>Bad Steel</c:v>
                </c:pt>
              </c:strCache>
            </c:strRef>
          </c:cat>
          <c:val>
            <c:numRef>
              <c:f>'Regrouped Data'!$M$41:$M$42</c:f>
              <c:numCache>
                <c:formatCode>General</c:formatCode>
                <c:ptCount val="2"/>
                <c:pt idx="0">
                  <c:v>133</c:v>
                </c:pt>
                <c:pt idx="1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57088"/>
        <c:axId val="173259008"/>
      </c:barChart>
      <c:catAx>
        <c:axId val="17325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baseline="0">
                    <a:solidFill>
                      <a:schemeClr val="tx2">
                        <a:lumMod val="75000"/>
                      </a:schemeClr>
                    </a:solidFill>
                  </a:rPr>
                  <a:t>Defect Categories</a:t>
                </a:r>
              </a:p>
            </c:rich>
          </c:tx>
          <c:overlay val="0"/>
        </c:title>
        <c:majorTickMark val="out"/>
        <c:minorTickMark val="none"/>
        <c:tickLblPos val="nextTo"/>
        <c:crossAx val="173259008"/>
        <c:crosses val="autoZero"/>
        <c:auto val="1"/>
        <c:lblAlgn val="ctr"/>
        <c:lblOffset val="100"/>
        <c:noMultiLvlLbl val="0"/>
      </c:catAx>
      <c:valAx>
        <c:axId val="173259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baseline="0">
                    <a:solidFill>
                      <a:schemeClr val="tx2">
                        <a:lumMod val="75000"/>
                      </a:schemeClr>
                    </a:solidFill>
                  </a:rPr>
                  <a:t># of Defects</a:t>
                </a:r>
              </a:p>
            </c:rich>
          </c:tx>
          <c:layout>
            <c:manualLayout>
              <c:xMode val="edge"/>
              <c:yMode val="edge"/>
              <c:x val="2.6200873362445413E-2"/>
              <c:y val="0.304083447756667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325708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Major Problem Areas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'Regrouped Data'!$A$40</c:f>
              <c:strCache>
                <c:ptCount val="1"/>
                <c:pt idx="0">
                  <c:v>MPA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'Regrouped Data'!$A$41:$A$44</c:f>
              <c:strCache>
                <c:ptCount val="4"/>
                <c:pt idx="0">
                  <c:v>Handles</c:v>
                </c:pt>
                <c:pt idx="1">
                  <c:v>Blades</c:v>
                </c:pt>
                <c:pt idx="2">
                  <c:v>Heat/Temp</c:v>
                </c:pt>
                <c:pt idx="3">
                  <c:v>Materials</c:v>
                </c:pt>
              </c:strCache>
            </c:strRef>
          </c:cat>
          <c:val>
            <c:numRef>
              <c:f>'Regrouped Data'!$B$41:$B$44</c:f>
              <c:numCache>
                <c:formatCode>General</c:formatCode>
                <c:ptCount val="4"/>
                <c:pt idx="0">
                  <c:v>623</c:v>
                </c:pt>
                <c:pt idx="1">
                  <c:v>444</c:v>
                </c:pt>
                <c:pt idx="2">
                  <c:v>400</c:v>
                </c:pt>
                <c:pt idx="3">
                  <c:v>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62176"/>
        <c:axId val="173368448"/>
      </c:barChart>
      <c:catAx>
        <c:axId val="17336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baseline="0">
                    <a:solidFill>
                      <a:schemeClr val="tx2">
                        <a:lumMod val="75000"/>
                      </a:schemeClr>
                    </a:solidFill>
                  </a:rPr>
                  <a:t>Area Categories</a:t>
                </a:r>
              </a:p>
            </c:rich>
          </c:tx>
          <c:layout>
            <c:manualLayout>
              <c:xMode val="edge"/>
              <c:yMode val="edge"/>
              <c:x val="0.43676560838058509"/>
              <c:y val="0.83758507103558921"/>
            </c:manualLayout>
          </c:layout>
          <c:overlay val="0"/>
        </c:title>
        <c:majorTickMark val="out"/>
        <c:minorTickMark val="none"/>
        <c:tickLblPos val="nextTo"/>
        <c:crossAx val="173368448"/>
        <c:crosses val="autoZero"/>
        <c:auto val="1"/>
        <c:lblAlgn val="ctr"/>
        <c:lblOffset val="100"/>
        <c:noMultiLvlLbl val="0"/>
      </c:catAx>
      <c:valAx>
        <c:axId val="173368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baseline="0">
                    <a:solidFill>
                      <a:schemeClr val="tx2">
                        <a:lumMod val="75000"/>
                      </a:schemeClr>
                    </a:solidFill>
                  </a:rPr>
                  <a:t># of Defects</a:t>
                </a:r>
              </a:p>
            </c:rich>
          </c:tx>
          <c:layout>
            <c:manualLayout>
              <c:xMode val="edge"/>
              <c:yMode val="edge"/>
              <c:x val="2.7210884353741496E-2"/>
              <c:y val="0.287506895789669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336217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Estimated Unplanned Pulls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679867636615593"/>
          <c:y val="0.11674387311638905"/>
          <c:w val="0.84123888369369781"/>
          <c:h val="0.71013175146311114"/>
        </c:manualLayout>
      </c:layout>
      <c:lineChart>
        <c:grouping val="stacked"/>
        <c:varyColors val="0"/>
        <c:ser>
          <c:idx val="0"/>
          <c:order val="0"/>
          <c:marker>
            <c:symbol val="triangle"/>
            <c:size val="7"/>
            <c:spPr>
              <a:solidFill>
                <a:schemeClr val="accent2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-1.1673839439405144E-2"/>
                  <c:y val="-3.8946894813849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0216348430918569E-2"/>
                  <c:y val="-9.0033516490362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0" vert="horz"/>
              <a:lstStyle/>
              <a:p>
                <a:pPr>
                  <a:defRPr sz="9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'Estimation of Unplanned Pulls'!$B$5:$I$5</c:f>
              <c:numCache>
                <c:formatCode>#,##0</c:formatCode>
                <c:ptCount val="8"/>
                <c:pt idx="0">
                  <c:v>35000</c:v>
                </c:pt>
                <c:pt idx="1">
                  <c:v>39000</c:v>
                </c:pt>
                <c:pt idx="2">
                  <c:v>39500</c:v>
                </c:pt>
                <c:pt idx="3">
                  <c:v>40000</c:v>
                </c:pt>
                <c:pt idx="4">
                  <c:v>42000</c:v>
                </c:pt>
                <c:pt idx="5">
                  <c:v>43000</c:v>
                </c:pt>
                <c:pt idx="6">
                  <c:v>45000</c:v>
                </c:pt>
                <c:pt idx="7">
                  <c:v>55000</c:v>
                </c:pt>
              </c:numCache>
            </c:numRef>
          </c:cat>
          <c:val>
            <c:numRef>
              <c:f>'Estimation of Unplanned Pulls'!$B$6:$I$6</c:f>
              <c:numCache>
                <c:formatCode>0.000</c:formatCode>
                <c:ptCount val="8"/>
                <c:pt idx="0">
                  <c:v>0</c:v>
                </c:pt>
                <c:pt idx="1">
                  <c:v>0.20500000000000002</c:v>
                </c:pt>
                <c:pt idx="2">
                  <c:v>0.34749999999999998</c:v>
                </c:pt>
                <c:pt idx="3">
                  <c:v>0.56874999999999998</c:v>
                </c:pt>
                <c:pt idx="4">
                  <c:v>2.8774999999999999</c:v>
                </c:pt>
                <c:pt idx="5">
                  <c:v>5.2975000000000003</c:v>
                </c:pt>
                <c:pt idx="6">
                  <c:v>12.5</c:v>
                </c:pt>
                <c:pt idx="7">
                  <c:v>24.997499999999999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68672"/>
        <c:axId val="173070592"/>
      </c:lineChart>
      <c:catAx>
        <c:axId val="17306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spc="100"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sz="1100" spc="100" baseline="0">
                    <a:solidFill>
                      <a:schemeClr val="tx2">
                        <a:lumMod val="75000"/>
                      </a:schemeClr>
                    </a:solidFill>
                  </a:rPr>
                  <a:t>Strokes Before Regrind</a:t>
                </a:r>
              </a:p>
            </c:rich>
          </c:tx>
          <c:layout>
            <c:manualLayout>
              <c:xMode val="edge"/>
              <c:yMode val="edge"/>
              <c:x val="0.36005119269585251"/>
              <c:y val="0.9222141834460179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3070592"/>
        <c:crosses val="autoZero"/>
        <c:auto val="1"/>
        <c:lblAlgn val="ctr"/>
        <c:lblOffset val="100"/>
        <c:noMultiLvlLbl val="0"/>
      </c:catAx>
      <c:valAx>
        <c:axId val="173070592"/>
        <c:scaling>
          <c:orientation val="minMax"/>
          <c:max val="2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spc="100"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sz="1100" spc="100" baseline="0">
                    <a:solidFill>
                      <a:schemeClr val="tx2">
                        <a:lumMod val="75000"/>
                      </a:schemeClr>
                    </a:solidFill>
                  </a:rPr>
                  <a:t>Unplanned Pulls Throughout Tool Life</a:t>
                </a:r>
              </a:p>
            </c:rich>
          </c:tx>
          <c:layout>
            <c:manualLayout>
              <c:xMode val="edge"/>
              <c:yMode val="edge"/>
              <c:x val="1.1170317824249704E-2"/>
              <c:y val="0.1747732741113125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73068672"/>
        <c:crosses val="autoZero"/>
        <c:crossBetween val="midCat"/>
        <c:majorUnit val="1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2">
                    <a:lumMod val="75000"/>
                  </a:schemeClr>
                </a:solidFill>
              </a:defRPr>
            </a:pPr>
            <a:r>
              <a:rPr lang="en-US">
                <a:solidFill>
                  <a:schemeClr val="accent2">
                    <a:lumMod val="75000"/>
                  </a:schemeClr>
                </a:solidFill>
              </a:rPr>
              <a:t>Preventive</a:t>
            </a:r>
            <a:r>
              <a:rPr lang="en-US" baseline="0">
                <a:solidFill>
                  <a:schemeClr val="accent2">
                    <a:lumMod val="75000"/>
                  </a:schemeClr>
                </a:solidFill>
              </a:rPr>
              <a:t> Maintainence</a:t>
            </a:r>
            <a:endParaRPr lang="en-US">
              <a:solidFill>
                <a:schemeClr val="accent2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342593922083269"/>
          <c:y val="2.48200731665298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18012465126013"/>
          <c:y val="0.11119670851954316"/>
          <c:w val="0.77527156954278931"/>
          <c:h val="0.74064877025506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'Cost Analysis'!$A$20</c:f>
              <c:strCache>
                <c:ptCount val="1"/>
                <c:pt idx="0">
                  <c:v>Cost Per Piece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6.1162079510703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1.2232415902140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'Cost Analysis'!$B$7:$I$7</c:f>
              <c:numCache>
                <c:formatCode>#,##0</c:formatCode>
                <c:ptCount val="8"/>
                <c:pt idx="0">
                  <c:v>35000</c:v>
                </c:pt>
                <c:pt idx="1">
                  <c:v>39000</c:v>
                </c:pt>
                <c:pt idx="2">
                  <c:v>39500</c:v>
                </c:pt>
                <c:pt idx="3">
                  <c:v>40000</c:v>
                </c:pt>
                <c:pt idx="4">
                  <c:v>42000</c:v>
                </c:pt>
                <c:pt idx="5">
                  <c:v>43000</c:v>
                </c:pt>
                <c:pt idx="6">
                  <c:v>45000</c:v>
                </c:pt>
                <c:pt idx="7">
                  <c:v>55000</c:v>
                </c:pt>
              </c:numCache>
            </c:numRef>
          </c:cat>
          <c:val>
            <c:numRef>
              <c:f>'Cost Analysis'!$B$20:$I$20</c:f>
              <c:numCache>
                <c:formatCode>"$"#,##0.000000</c:formatCode>
                <c:ptCount val="8"/>
                <c:pt idx="0">
                  <c:v>6.9285714285714284E-2</c:v>
                </c:pt>
                <c:pt idx="1">
                  <c:v>6.2179487179487181E-2</c:v>
                </c:pt>
                <c:pt idx="2">
                  <c:v>6.139240506329114E-2</c:v>
                </c:pt>
                <c:pt idx="3">
                  <c:v>6.7549999999999999E-2</c:v>
                </c:pt>
                <c:pt idx="4">
                  <c:v>7.7523809523809523E-2</c:v>
                </c:pt>
                <c:pt idx="5">
                  <c:v>8.8604651162790704E-2</c:v>
                </c:pt>
                <c:pt idx="6">
                  <c:v>0.13391111111111112</c:v>
                </c:pt>
                <c:pt idx="7">
                  <c:v>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10240"/>
        <c:axId val="173552384"/>
      </c:barChart>
      <c:lineChart>
        <c:grouping val="standard"/>
        <c:varyColors val="0"/>
        <c:ser>
          <c:idx val="1"/>
          <c:order val="1"/>
          <c:tx>
            <c:strRef>
              <c:f>'Cost Analysis'!$A$15</c:f>
              <c:strCache>
                <c:ptCount val="1"/>
                <c:pt idx="0">
                  <c:v>Number of Unplanned Pulls Rounded</c:v>
                </c:pt>
              </c:strCache>
            </c:strRef>
          </c:tx>
          <c:marker>
            <c:symbol val="circle"/>
            <c:size val="9"/>
            <c:spPr>
              <a:solidFill>
                <a:srgbClr val="FFFF00"/>
              </a:solidFill>
            </c:spPr>
          </c:marker>
          <c:dLbls>
            <c:spPr>
              <a:solidFill>
                <a:srgbClr val="FFFF00"/>
              </a:solidFill>
              <a:ln>
                <a:solidFill>
                  <a:schemeClr val="accent2"/>
                </a:solidFill>
              </a:ln>
              <a:scene3d>
                <a:camera prst="orthographicFront"/>
                <a:lightRig rig="threePt" dir="t"/>
              </a:scene3d>
              <a:sp3d>
                <a:bevelB prst="angle"/>
              </a:sp3d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'Cost Analysis'!$B$7:$I$7</c:f>
              <c:numCache>
                <c:formatCode>#,##0</c:formatCode>
                <c:ptCount val="8"/>
                <c:pt idx="0">
                  <c:v>35000</c:v>
                </c:pt>
                <c:pt idx="1">
                  <c:v>39000</c:v>
                </c:pt>
                <c:pt idx="2">
                  <c:v>39500</c:v>
                </c:pt>
                <c:pt idx="3">
                  <c:v>40000</c:v>
                </c:pt>
                <c:pt idx="4">
                  <c:v>42000</c:v>
                </c:pt>
                <c:pt idx="5">
                  <c:v>43000</c:v>
                </c:pt>
                <c:pt idx="6">
                  <c:v>45000</c:v>
                </c:pt>
                <c:pt idx="7">
                  <c:v>55000</c:v>
                </c:pt>
              </c:numCache>
            </c:numRef>
          </c:cat>
          <c:val>
            <c:numRef>
              <c:f>'Cost Analysis'!$B$15:$I$15</c:f>
              <c:numCache>
                <c:formatCode>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13</c:v>
                </c:pt>
                <c:pt idx="7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60576"/>
        <c:axId val="173554304"/>
      </c:lineChart>
      <c:catAx>
        <c:axId val="17321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spc="100"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sz="1400" spc="100" baseline="0">
                    <a:solidFill>
                      <a:schemeClr val="tx2">
                        <a:lumMod val="75000"/>
                      </a:schemeClr>
                    </a:solidFill>
                  </a:rPr>
                  <a:t>Strokes Before Regrind</a:t>
                </a:r>
              </a:p>
            </c:rich>
          </c:tx>
          <c:layout>
            <c:manualLayout>
              <c:xMode val="edge"/>
              <c:yMode val="edge"/>
              <c:x val="0.36228294992537696"/>
              <c:y val="0.93918139750603469"/>
            </c:manualLayout>
          </c:layout>
          <c:overlay val="0"/>
        </c:title>
        <c:numFmt formatCode="#,##0" sourceLinked="1"/>
        <c:majorTickMark val="none"/>
        <c:minorTickMark val="cross"/>
        <c:tickLblPos val="nextTo"/>
        <c:crossAx val="173552384"/>
        <c:crosses val="autoZero"/>
        <c:auto val="1"/>
        <c:lblAlgn val="ctr"/>
        <c:lblOffset val="300"/>
        <c:noMultiLvlLbl val="0"/>
      </c:catAx>
      <c:valAx>
        <c:axId val="173552384"/>
        <c:scaling>
          <c:orientation val="minMax"/>
          <c:max val="0.17"/>
          <c:min val="6.0000000000000012E-2"/>
        </c:scaling>
        <c:delete val="0"/>
        <c:axPos val="l"/>
        <c:title>
          <c:tx>
            <c:rich>
              <a:bodyPr/>
              <a:lstStyle/>
              <a:p>
                <a:pPr algn="ctr" rtl="0">
                  <a:defRPr lang="en-US" sz="1400" b="1" i="0" u="none" strike="noStrike" kern="1200" spc="1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u="none" strike="noStrike" kern="1200" spc="1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rPr>
                  <a:t>Cost Per Piece</a:t>
                </a:r>
              </a:p>
            </c:rich>
          </c:tx>
          <c:layout>
            <c:manualLayout>
              <c:xMode val="edge"/>
              <c:yMode val="edge"/>
              <c:x val="8.1699346405228763E-3"/>
              <c:y val="0.36533102281133772"/>
            </c:manualLayout>
          </c:layout>
          <c:overlay val="0"/>
        </c:title>
        <c:numFmt formatCode="&quot;$&quot;#,##0.000000" sourceLinked="1"/>
        <c:majorTickMark val="out"/>
        <c:minorTickMark val="none"/>
        <c:tickLblPos val="nextTo"/>
        <c:crossAx val="173210240"/>
        <c:crosses val="autoZero"/>
        <c:crossBetween val="between"/>
        <c:majorUnit val="5.000000000000001E-3"/>
      </c:valAx>
      <c:valAx>
        <c:axId val="173554304"/>
        <c:scaling>
          <c:orientation val="minMax"/>
          <c:max val="25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 spc="100"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r>
                  <a:rPr lang="en-US" sz="1400" spc="100" baseline="0">
                    <a:solidFill>
                      <a:schemeClr val="tx2">
                        <a:lumMod val="75000"/>
                      </a:schemeClr>
                    </a:solidFill>
                  </a:rPr>
                  <a:t>Number of Unplanned Pulls</a:t>
                </a:r>
              </a:p>
            </c:rich>
          </c:tx>
          <c:layout>
            <c:manualLayout>
              <c:xMode val="edge"/>
              <c:yMode val="edge"/>
              <c:x val="0.95196773197467965"/>
              <c:y val="0.24154744170492201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73560576"/>
        <c:crosses val="max"/>
        <c:crossBetween val="between"/>
        <c:majorUnit val="1"/>
      </c:valAx>
      <c:catAx>
        <c:axId val="17356057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73554304"/>
        <c:crosses val="autoZero"/>
        <c:auto val="1"/>
        <c:lblAlgn val="ctr"/>
        <c:lblOffset val="100"/>
        <c:noMultiLvlLbl val="0"/>
      </c:cat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2517858061859913"/>
          <c:y val="0.28265039159261718"/>
          <c:w val="0.30913514487159693"/>
          <c:h val="9.053927082644081E-2"/>
        </c:manualLayout>
      </c:layout>
      <c:overlay val="0"/>
      <c:spPr>
        <a:ln>
          <a:solidFill>
            <a:schemeClr val="tx2">
              <a:lumMod val="75000"/>
            </a:schemeClr>
          </a:solidFill>
        </a:ln>
        <a:effectLst/>
      </c:spPr>
    </c:legend>
    <c:plotVisOnly val="1"/>
    <c:dispBlanksAs val="gap"/>
    <c:showDLblsOverMax val="0"/>
  </c:chart>
  <c:spPr>
    <a:pattFill prst="dkDnDiag">
      <a:fgClr>
        <a:schemeClr val="bg1">
          <a:lumMod val="75000"/>
        </a:schemeClr>
      </a:fgClr>
      <a:bgClr>
        <a:schemeClr val="bg1"/>
      </a:bgClr>
    </a:pattFill>
    <a:ln w="38100"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276222</xdr:colOff>
      <xdr:row>16</xdr:row>
      <xdr:rowOff>14286</xdr:rowOff>
    </xdr:from>
    <xdr:to>
      <xdr:col>15</xdr:col>
      <xdr:colOff>1076325</xdr:colOff>
      <xdr:row>30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257175</xdr:colOff>
      <xdr:row>3</xdr:row>
      <xdr:rowOff>195262</xdr:rowOff>
    </xdr:from>
    <xdr:to>
      <xdr:col>18</xdr:col>
      <xdr:colOff>457199</xdr:colOff>
      <xdr:row>14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266700</xdr:colOff>
      <xdr:row>16</xdr:row>
      <xdr:rowOff>4761</xdr:rowOff>
    </xdr:from>
    <xdr:to>
      <xdr:col>18</xdr:col>
      <xdr:colOff>466725</xdr:colOff>
      <xdr:row>30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276225</xdr:colOff>
      <xdr:row>31</xdr:row>
      <xdr:rowOff>195262</xdr:rowOff>
    </xdr:from>
    <xdr:to>
      <xdr:col>18</xdr:col>
      <xdr:colOff>485775</xdr:colOff>
      <xdr:row>42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266700</xdr:colOff>
      <xdr:row>43</xdr:row>
      <xdr:rowOff>4761</xdr:rowOff>
    </xdr:from>
    <xdr:to>
      <xdr:col>18</xdr:col>
      <xdr:colOff>485775</xdr:colOff>
      <xdr:row>52</xdr:row>
      <xdr:rowOff>19049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514349</xdr:colOff>
      <xdr:row>38</xdr:row>
      <xdr:rowOff>185736</xdr:rowOff>
    </xdr:from>
    <xdr:to>
      <xdr:col>9</xdr:col>
      <xdr:colOff>495300</xdr:colOff>
      <xdr:row>49</xdr:row>
      <xdr:rowOff>171449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43815</xdr:colOff>
      <xdr:row>9</xdr:row>
      <xdr:rowOff>22097</xdr:rowOff>
    </xdr:from>
    <xdr:ext cx="889636" cy="3811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3815" y="2384297"/>
              <a:ext cx="889636" cy="3811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n-US" sz="1100" b="0" i="0">
                        <a:latin typeface="Cambria Math"/>
                      </a:rPr>
                      <m:t>Z</m:t>
                    </m:r>
                    <m:r>
                      <a:rPr lang="en-US" sz="110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i="1">
                            <a:latin typeface="Cambria Math"/>
                          </a:rPr>
                          <m:t>𝑥</m:t>
                        </m:r>
                        <m:r>
                          <a:rPr lang="en-US" sz="1100" i="1">
                            <a:latin typeface="Cambria Math"/>
                          </a:rPr>
                          <m:t>−µ</m:t>
                        </m:r>
                      </m:num>
                      <m:den>
                        <m:r>
                          <a:rPr lang="en-US" sz="1100" i="1">
                            <a:latin typeface="Cambria Math"/>
                            <a:ea typeface="Cambria Math"/>
                          </a:rPr>
                          <m:t>𝜎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3815" y="2384297"/>
              <a:ext cx="889636" cy="3811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Z</a:t>
              </a:r>
              <a:r>
                <a:rPr lang="en-US" sz="1100" i="0">
                  <a:latin typeface="Cambria Math"/>
                </a:rPr>
                <a:t>=(𝑥-µ)/</a:t>
              </a:r>
              <a:r>
                <a:rPr lang="en-US" sz="1100" i="0">
                  <a:latin typeface="Cambria Math"/>
                  <a:ea typeface="Cambria Math"/>
                </a:rPr>
                <a:t>𝜎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1</xdr:col>
      <xdr:colOff>114301</xdr:colOff>
      <xdr:row>7</xdr:row>
      <xdr:rowOff>169066</xdr:rowOff>
    </xdr:from>
    <xdr:to>
      <xdr:col>12</xdr:col>
      <xdr:colOff>438150</xdr:colOff>
      <xdr:row>23</xdr:row>
      <xdr:rowOff>142874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5</xdr:row>
      <xdr:rowOff>1</xdr:rowOff>
    </xdr:from>
    <xdr:to>
      <xdr:col>1</xdr:col>
      <xdr:colOff>504825</xdr:colOff>
      <xdr:row>5</xdr:row>
      <xdr:rowOff>285750</xdr:rowOff>
    </xdr:to>
    <xdr:sp macro="" textlink="">
      <xdr:nvSpPr>
        <xdr:cNvPr id="2" name="Down Arrow 1"/>
        <xdr:cNvSpPr/>
      </xdr:nvSpPr>
      <xdr:spPr>
        <a:xfrm>
          <a:off x="3086099" y="990601"/>
          <a:ext cx="247651" cy="28574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23</xdr:row>
      <xdr:rowOff>9525</xdr:rowOff>
    </xdr:from>
    <xdr:to>
      <xdr:col>9</xdr:col>
      <xdr:colOff>0</xdr:colOff>
      <xdr:row>48</xdr:row>
      <xdr:rowOff>123825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346075</xdr:colOff>
      <xdr:row>5</xdr:row>
      <xdr:rowOff>9525</xdr:rowOff>
    </xdr:from>
    <xdr:to>
      <xdr:col>8</xdr:col>
      <xdr:colOff>593726</xdr:colOff>
      <xdr:row>5</xdr:row>
      <xdr:rowOff>295274</xdr:rowOff>
    </xdr:to>
    <xdr:sp macro="" textlink="">
      <xdr:nvSpPr>
        <xdr:cNvPr id="13" name="Down Arrow 12"/>
        <xdr:cNvSpPr/>
      </xdr:nvSpPr>
      <xdr:spPr>
        <a:xfrm>
          <a:off x="8689975" y="1241425"/>
          <a:ext cx="247651" cy="285749"/>
        </a:xfrm>
        <a:prstGeom prst="downArrow">
          <a:avLst/>
        </a:prstGeom>
        <a:solidFill>
          <a:schemeClr val="accent2">
            <a:lumMod val="75000"/>
          </a:schemeClr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3" name="Table3" displayName="Table3" ref="A6:J59" totalsRowShown="0" headerRowDxfId="25" dataDxfId="24" tableBorderDxfId="23">
  <autoFilter ref="A6:J59"/>
  <tableColumns count="10">
    <tableColumn id="1" name="Column1" dataDxfId="22"/>
    <tableColumn id="2" name="Column2" dataDxfId="21"/>
    <tableColumn id="3" name="Column3" dataDxfId="20"/>
    <tableColumn id="4" name="Column4" dataDxfId="19"/>
    <tableColumn id="5" name="Column5" dataDxfId="18"/>
    <tableColumn id="6" name="Column6" dataDxfId="17"/>
    <tableColumn id="7" name="Column7" dataDxfId="16"/>
    <tableColumn id="8" name="Column8" dataDxfId="15"/>
    <tableColumn id="9" name="Column9" dataDxfId="14"/>
    <tableColumn id="10" name="Column10" dataDxfId="13">
      <calculatedColumnFormula>SUM(Table3[[#This Row],[Column2]:[Column9]])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10" name="Table311" displayName="Table311" ref="A6:J33" totalsRowShown="0" headerRowDxfId="12" dataDxfId="11" tableBorderDxfId="10">
  <autoFilter ref="A6:J33"/>
  <sortState ref="A7:J59">
    <sortCondition descending="1" ref="J7"/>
  </sortState>
  <tableColumns count="10">
    <tableColumn id="1" name="Column1" dataDxfId="9"/>
    <tableColumn id="2" name="Column2" dataDxfId="8"/>
    <tableColumn id="3" name="Column3" dataDxfId="7"/>
    <tableColumn id="4" name="Column4" dataDxfId="6"/>
    <tableColumn id="5" name="Column5" dataDxfId="5"/>
    <tableColumn id="6" name="Column6" dataDxfId="4"/>
    <tableColumn id="7" name="Column7" dataDxfId="3"/>
    <tableColumn id="8" name="Column8" dataDxfId="2"/>
    <tableColumn id="9" name="Column9" dataDxfId="1"/>
    <tableColumn id="10" name="Column10" dataDxfId="0">
      <calculatedColumnFormula>SUM(Table311[[#This Row],[Column2]:[Column9]])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workbookViewId="0">
      <selection activeCell="N36" sqref="N36"/>
    </sheetView>
  </sheetViews>
  <sheetFormatPr defaultRowHeight="15" x14ac:dyDescent="0.25"/>
  <cols>
    <col min="1" max="1" width="19.140625" customWidth="1"/>
    <col min="2" max="7" width="8.7109375" customWidth="1"/>
    <col min="8" max="8" width="12.7109375" customWidth="1"/>
    <col min="9" max="9" width="9.7109375" customWidth="1"/>
    <col min="10" max="10" width="8.7109375" customWidth="1"/>
    <col min="11" max="11" width="4.140625" customWidth="1"/>
    <col min="12" max="16" width="16.7109375" customWidth="1"/>
  </cols>
  <sheetData>
    <row r="1" spans="1:16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ht="15.75" x14ac:dyDescent="0.25">
      <c r="A3" s="67" t="s">
        <v>76</v>
      </c>
      <c r="B3" s="2"/>
      <c r="C3" s="2"/>
      <c r="D3" s="2"/>
      <c r="E3" s="2"/>
      <c r="F3" s="2"/>
      <c r="G3" s="2"/>
      <c r="H3" s="2"/>
      <c r="I3" s="2"/>
      <c r="J3" s="2"/>
      <c r="K3" s="2"/>
      <c r="L3" s="67" t="s">
        <v>77</v>
      </c>
      <c r="M3" s="2"/>
    </row>
    <row r="4" spans="1:16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6"/>
      <c r="K4" s="2"/>
      <c r="L4" s="2"/>
      <c r="M4" s="2"/>
    </row>
    <row r="5" spans="1:16" ht="36.75" customHeight="1" thickBot="1" x14ac:dyDescent="0.3">
      <c r="A5" s="29" t="s">
        <v>1</v>
      </c>
      <c r="B5" s="30" t="s">
        <v>3</v>
      </c>
      <c r="C5" s="30" t="s">
        <v>4</v>
      </c>
      <c r="D5" s="30" t="s">
        <v>5</v>
      </c>
      <c r="E5" s="30" t="s">
        <v>6</v>
      </c>
      <c r="F5" s="30" t="s">
        <v>7</v>
      </c>
      <c r="G5" s="30" t="s">
        <v>8</v>
      </c>
      <c r="H5" s="30" t="s">
        <v>9</v>
      </c>
      <c r="I5" s="31" t="s">
        <v>2</v>
      </c>
      <c r="J5" s="195" t="s">
        <v>109</v>
      </c>
      <c r="K5" s="2"/>
      <c r="L5" s="29" t="s">
        <v>81</v>
      </c>
      <c r="M5" s="171" t="s">
        <v>78</v>
      </c>
      <c r="N5" s="31" t="s">
        <v>79</v>
      </c>
      <c r="O5" s="31" t="s">
        <v>80</v>
      </c>
      <c r="P5" s="172" t="s">
        <v>129</v>
      </c>
    </row>
    <row r="6" spans="1:16" ht="15.75" hidden="1" thickBot="1" x14ac:dyDescent="0.3">
      <c r="A6" s="155" t="s">
        <v>66</v>
      </c>
      <c r="B6" s="34" t="s">
        <v>67</v>
      </c>
      <c r="C6" s="34" t="s">
        <v>68</v>
      </c>
      <c r="D6" s="34" t="s">
        <v>69</v>
      </c>
      <c r="E6" s="34" t="s">
        <v>70</v>
      </c>
      <c r="F6" s="34" t="s">
        <v>71</v>
      </c>
      <c r="G6" s="34" t="s">
        <v>72</v>
      </c>
      <c r="H6" s="34" t="s">
        <v>73</v>
      </c>
      <c r="I6" s="35" t="s">
        <v>74</v>
      </c>
      <c r="J6" s="190" t="s">
        <v>75</v>
      </c>
      <c r="K6" s="2"/>
      <c r="L6" s="173"/>
      <c r="M6" s="174"/>
      <c r="N6" s="175"/>
      <c r="O6" s="176"/>
      <c r="P6" s="176"/>
    </row>
    <row r="7" spans="1:16" x14ac:dyDescent="0.25">
      <c r="A7" s="33" t="s">
        <v>10</v>
      </c>
      <c r="B7" s="34"/>
      <c r="C7" s="34"/>
      <c r="D7" s="34"/>
      <c r="E7" s="34"/>
      <c r="F7" s="34"/>
      <c r="G7" s="34"/>
      <c r="H7" s="34">
        <v>1</v>
      </c>
      <c r="I7" s="35"/>
      <c r="J7" s="191">
        <f>SUM(Table3[[#This Row],[Column2]:[Column9]])</f>
        <v>1</v>
      </c>
      <c r="K7" s="2"/>
      <c r="L7" s="177" t="s">
        <v>82</v>
      </c>
      <c r="M7" s="178">
        <f>SUM(B7:B59)</f>
        <v>1056</v>
      </c>
      <c r="N7" s="179">
        <v>32000</v>
      </c>
      <c r="O7" s="180">
        <f t="shared" ref="O7:O14" si="0">M7/SUM($M$7:$M$14)</f>
        <v>0.64468864468864473</v>
      </c>
      <c r="P7" s="181">
        <f>SUM($M$7:M7)/SUM($M$7:$M$14)</f>
        <v>0.64468864468864473</v>
      </c>
    </row>
    <row r="8" spans="1:16" x14ac:dyDescent="0.25">
      <c r="A8" s="33" t="s">
        <v>11</v>
      </c>
      <c r="B8" s="34">
        <v>37</v>
      </c>
      <c r="C8" s="34"/>
      <c r="D8" s="34"/>
      <c r="E8" s="34"/>
      <c r="F8" s="34">
        <v>1</v>
      </c>
      <c r="G8" s="34"/>
      <c r="H8" s="34"/>
      <c r="I8" s="35"/>
      <c r="J8" s="192">
        <f>SUM(Table3[[#This Row],[Column2]:[Column9]])</f>
        <v>38</v>
      </c>
      <c r="K8" s="2"/>
      <c r="L8" s="182" t="s">
        <v>83</v>
      </c>
      <c r="M8" s="183">
        <f>SUM(C7:C59)</f>
        <v>499</v>
      </c>
      <c r="N8" s="184">
        <v>28811</v>
      </c>
      <c r="O8" s="180">
        <f t="shared" si="0"/>
        <v>0.30463980463980461</v>
      </c>
      <c r="P8" s="181">
        <f>SUM($M$7:M8)/SUM($M$7:$M$14)</f>
        <v>0.94932844932844929</v>
      </c>
    </row>
    <row r="9" spans="1:16" x14ac:dyDescent="0.25">
      <c r="A9" s="33" t="s">
        <v>12</v>
      </c>
      <c r="B9" s="34"/>
      <c r="C9" s="34"/>
      <c r="D9" s="34"/>
      <c r="E9" s="34"/>
      <c r="F9" s="34"/>
      <c r="G9" s="34"/>
      <c r="H9" s="34"/>
      <c r="I9" s="35"/>
      <c r="J9" s="192">
        <f>SUM(Table3[[#This Row],[Column2]:[Column9]])</f>
        <v>0</v>
      </c>
      <c r="K9" s="2"/>
      <c r="L9" s="182" t="s">
        <v>86</v>
      </c>
      <c r="M9" s="183">
        <f>SUM(F7:F59)</f>
        <v>47</v>
      </c>
      <c r="N9" s="184">
        <v>3145</v>
      </c>
      <c r="O9" s="180">
        <f t="shared" si="0"/>
        <v>2.8693528693528692E-2</v>
      </c>
      <c r="P9" s="181">
        <f>SUM($M$7:M9)/SUM($M$7:$M$14)</f>
        <v>0.97802197802197799</v>
      </c>
    </row>
    <row r="10" spans="1:16" x14ac:dyDescent="0.25">
      <c r="A10" s="33" t="s">
        <v>13</v>
      </c>
      <c r="B10" s="34">
        <v>16</v>
      </c>
      <c r="C10" s="34"/>
      <c r="D10" s="34"/>
      <c r="E10" s="34"/>
      <c r="F10" s="34"/>
      <c r="G10" s="34"/>
      <c r="H10" s="34"/>
      <c r="I10" s="35"/>
      <c r="J10" s="192">
        <f>SUM(Table3[[#This Row],[Column2]:[Column9]])</f>
        <v>16</v>
      </c>
      <c r="K10" s="2"/>
      <c r="L10" s="182" t="s">
        <v>88</v>
      </c>
      <c r="M10" s="183">
        <f>SUM(H7:H59)</f>
        <v>20</v>
      </c>
      <c r="N10" s="184">
        <v>2008</v>
      </c>
      <c r="O10" s="180">
        <f t="shared" si="0"/>
        <v>1.221001221001221E-2</v>
      </c>
      <c r="P10" s="181">
        <f>SUM($M$7:M10)/SUM($M$7:$M$14)</f>
        <v>0.99023199023199027</v>
      </c>
    </row>
    <row r="11" spans="1:16" x14ac:dyDescent="0.25">
      <c r="A11" s="33" t="s">
        <v>14</v>
      </c>
      <c r="B11" s="34"/>
      <c r="C11" s="34"/>
      <c r="D11" s="34"/>
      <c r="E11" s="34"/>
      <c r="F11" s="34">
        <v>1</v>
      </c>
      <c r="G11" s="34"/>
      <c r="H11" s="34"/>
      <c r="I11" s="35"/>
      <c r="J11" s="192">
        <f>SUM(Table3[[#This Row],[Column2]:[Column9]])</f>
        <v>1</v>
      </c>
      <c r="K11" s="2"/>
      <c r="L11" s="182" t="s">
        <v>87</v>
      </c>
      <c r="M11" s="183">
        <f>SUM(G7:G59)</f>
        <v>10</v>
      </c>
      <c r="N11" s="184">
        <v>1504</v>
      </c>
      <c r="O11" s="180">
        <f t="shared" si="0"/>
        <v>6.105006105006105E-3</v>
      </c>
      <c r="P11" s="181">
        <f>SUM($M$7:M11)/SUM($M$7:$M$14)</f>
        <v>0.99633699633699635</v>
      </c>
    </row>
    <row r="12" spans="1:16" x14ac:dyDescent="0.25">
      <c r="A12" s="33" t="s">
        <v>15</v>
      </c>
      <c r="B12" s="34"/>
      <c r="C12" s="34"/>
      <c r="D12" s="34"/>
      <c r="E12" s="34"/>
      <c r="F12" s="34"/>
      <c r="G12" s="34"/>
      <c r="H12" s="34"/>
      <c r="I12" s="35"/>
      <c r="J12" s="192">
        <f>SUM(Table3[[#This Row],[Column2]:[Column9]])</f>
        <v>0</v>
      </c>
      <c r="K12" s="2"/>
      <c r="L12" s="182" t="s">
        <v>85</v>
      </c>
      <c r="M12" s="183">
        <f>SUM(E7:E59)</f>
        <v>3</v>
      </c>
      <c r="N12" s="184">
        <v>277</v>
      </c>
      <c r="O12" s="180">
        <f t="shared" si="0"/>
        <v>1.8315018315018315E-3</v>
      </c>
      <c r="P12" s="181">
        <f>SUM($M$7:M12)/SUM($M$7:$M$14)</f>
        <v>0.99816849816849818</v>
      </c>
    </row>
    <row r="13" spans="1:16" x14ac:dyDescent="0.25">
      <c r="A13" s="33" t="s">
        <v>16</v>
      </c>
      <c r="B13" s="34">
        <v>146</v>
      </c>
      <c r="C13" s="34">
        <v>57</v>
      </c>
      <c r="D13" s="34"/>
      <c r="E13" s="34"/>
      <c r="F13" s="34"/>
      <c r="G13" s="34"/>
      <c r="H13" s="34"/>
      <c r="I13" s="35"/>
      <c r="J13" s="192">
        <f>SUM(Table3[[#This Row],[Column2]:[Column9]])</f>
        <v>203</v>
      </c>
      <c r="K13" s="2"/>
      <c r="L13" s="182" t="s">
        <v>89</v>
      </c>
      <c r="M13" s="183">
        <f>SUM(I7:I59)</f>
        <v>3</v>
      </c>
      <c r="N13" s="184">
        <v>1805</v>
      </c>
      <c r="O13" s="180">
        <f t="shared" si="0"/>
        <v>1.8315018315018315E-3</v>
      </c>
      <c r="P13" s="181">
        <f>SUM($M$7:M13)/SUM($M$7:$M$14)</f>
        <v>1</v>
      </c>
    </row>
    <row r="14" spans="1:16" ht="15.75" thickBot="1" x14ac:dyDescent="0.3">
      <c r="A14" s="33" t="s">
        <v>17</v>
      </c>
      <c r="B14" s="34">
        <v>1</v>
      </c>
      <c r="C14" s="34"/>
      <c r="D14" s="34"/>
      <c r="E14" s="34"/>
      <c r="F14" s="34"/>
      <c r="G14" s="34"/>
      <c r="H14" s="34"/>
      <c r="I14" s="35"/>
      <c r="J14" s="193">
        <f>SUM(Table3[[#This Row],[Column2]:[Column9]])</f>
        <v>1</v>
      </c>
      <c r="K14" s="2"/>
      <c r="L14" s="185" t="s">
        <v>84</v>
      </c>
      <c r="M14" s="186">
        <f>SUM(D7:D59)</f>
        <v>0</v>
      </c>
      <c r="N14" s="187">
        <v>5</v>
      </c>
      <c r="O14" s="188">
        <f t="shared" si="0"/>
        <v>0</v>
      </c>
      <c r="P14" s="189">
        <f>SUM($M$7:M14)/SUM($M$7:$M$14)</f>
        <v>1</v>
      </c>
    </row>
    <row r="15" spans="1:16" ht="15.75" thickBot="1" x14ac:dyDescent="0.3">
      <c r="A15" s="33" t="s">
        <v>18</v>
      </c>
      <c r="B15" s="34">
        <v>24</v>
      </c>
      <c r="C15" s="34">
        <v>14</v>
      </c>
      <c r="D15" s="34"/>
      <c r="E15" s="34"/>
      <c r="F15" s="34"/>
      <c r="G15" s="34"/>
      <c r="H15" s="34"/>
      <c r="I15" s="35"/>
      <c r="J15" s="192">
        <f>SUM(Table3[[#This Row],[Column2]:[Column9]])</f>
        <v>38</v>
      </c>
      <c r="K15" s="2"/>
      <c r="L15" s="196" t="s">
        <v>109</v>
      </c>
      <c r="M15" s="197">
        <f>SUM(M7:M14)</f>
        <v>1638</v>
      </c>
      <c r="N15" s="198">
        <f>SUM(N7:N14)</f>
        <v>69555</v>
      </c>
    </row>
    <row r="16" spans="1:16" x14ac:dyDescent="0.25">
      <c r="A16" s="33" t="s">
        <v>19</v>
      </c>
      <c r="B16" s="34"/>
      <c r="C16" s="34"/>
      <c r="D16" s="34"/>
      <c r="E16" s="34"/>
      <c r="F16" s="34"/>
      <c r="G16" s="34"/>
      <c r="H16" s="34"/>
      <c r="I16" s="35"/>
      <c r="J16" s="192">
        <f>SUM(Table3[[#This Row],[Column2]:[Column9]])</f>
        <v>0</v>
      </c>
      <c r="K16" s="2"/>
      <c r="L16" s="2"/>
      <c r="M16" s="2"/>
    </row>
    <row r="17" spans="1:13" x14ac:dyDescent="0.25">
      <c r="A17" s="33" t="s">
        <v>20</v>
      </c>
      <c r="B17" s="34"/>
      <c r="C17" s="34">
        <v>32</v>
      </c>
      <c r="D17" s="34"/>
      <c r="E17" s="34"/>
      <c r="F17" s="34"/>
      <c r="G17" s="34"/>
      <c r="H17" s="34"/>
      <c r="I17" s="35"/>
      <c r="J17" s="192">
        <f>SUM(Table3[[#This Row],[Column2]:[Column9]])</f>
        <v>32</v>
      </c>
      <c r="K17" s="2"/>
      <c r="L17" s="2"/>
      <c r="M17" s="2"/>
    </row>
    <row r="18" spans="1:13" x14ac:dyDescent="0.25">
      <c r="A18" s="33" t="s">
        <v>21</v>
      </c>
      <c r="B18" s="34">
        <v>1</v>
      </c>
      <c r="C18" s="34"/>
      <c r="D18" s="34"/>
      <c r="E18" s="34"/>
      <c r="F18" s="34"/>
      <c r="G18" s="34"/>
      <c r="H18" s="34"/>
      <c r="I18" s="35"/>
      <c r="J18" s="192">
        <f>SUM(Table3[[#This Row],[Column2]:[Column9]])</f>
        <v>1</v>
      </c>
      <c r="K18" s="2"/>
      <c r="L18" s="2"/>
      <c r="M18" s="2"/>
    </row>
    <row r="19" spans="1:13" x14ac:dyDescent="0.25">
      <c r="A19" s="33" t="s">
        <v>22</v>
      </c>
      <c r="B19" s="34"/>
      <c r="C19" s="34"/>
      <c r="D19" s="34"/>
      <c r="E19" s="34"/>
      <c r="F19" s="34"/>
      <c r="G19" s="34"/>
      <c r="H19" s="34"/>
      <c r="I19" s="35"/>
      <c r="J19" s="192">
        <f>SUM(Table3[[#This Row],[Column2]:[Column9]])</f>
        <v>0</v>
      </c>
      <c r="K19" s="2"/>
      <c r="L19" s="2"/>
      <c r="M19" s="2"/>
    </row>
    <row r="20" spans="1:13" x14ac:dyDescent="0.25">
      <c r="A20" s="33" t="s">
        <v>23</v>
      </c>
      <c r="B20" s="34">
        <v>41</v>
      </c>
      <c r="C20" s="34">
        <v>2</v>
      </c>
      <c r="D20" s="34"/>
      <c r="E20" s="34"/>
      <c r="F20" s="34"/>
      <c r="G20" s="34"/>
      <c r="H20" s="34"/>
      <c r="I20" s="35"/>
      <c r="J20" s="192">
        <f>SUM(Table3[[#This Row],[Column2]:[Column9]])</f>
        <v>43</v>
      </c>
      <c r="K20" s="2"/>
      <c r="L20" s="2"/>
      <c r="M20" s="2"/>
    </row>
    <row r="21" spans="1:13" x14ac:dyDescent="0.25">
      <c r="A21" s="33" t="s">
        <v>24</v>
      </c>
      <c r="B21" s="34"/>
      <c r="C21" s="34"/>
      <c r="D21" s="34"/>
      <c r="E21" s="34"/>
      <c r="F21" s="34"/>
      <c r="G21" s="34"/>
      <c r="H21" s="34"/>
      <c r="I21" s="35"/>
      <c r="J21" s="192">
        <f>SUM(Table3[[#This Row],[Column2]:[Column9]])</f>
        <v>0</v>
      </c>
      <c r="K21" s="2"/>
      <c r="L21" s="2"/>
      <c r="M21" s="2"/>
    </row>
    <row r="22" spans="1:13" x14ac:dyDescent="0.25">
      <c r="A22" s="33" t="s">
        <v>25</v>
      </c>
      <c r="B22" s="34"/>
      <c r="C22" s="34"/>
      <c r="D22" s="34"/>
      <c r="E22" s="34"/>
      <c r="F22" s="34"/>
      <c r="G22" s="34"/>
      <c r="H22" s="34"/>
      <c r="I22" s="35"/>
      <c r="J22" s="192">
        <f>SUM(Table3[[#This Row],[Column2]:[Column9]])</f>
        <v>0</v>
      </c>
      <c r="K22" s="2"/>
      <c r="L22" s="2"/>
      <c r="M22" s="2"/>
    </row>
    <row r="23" spans="1:13" x14ac:dyDescent="0.25">
      <c r="A23" s="33" t="s">
        <v>26</v>
      </c>
      <c r="B23" s="34">
        <v>31</v>
      </c>
      <c r="C23" s="34"/>
      <c r="D23" s="34"/>
      <c r="E23" s="34"/>
      <c r="F23" s="34"/>
      <c r="G23" s="34"/>
      <c r="H23" s="34"/>
      <c r="I23" s="35"/>
      <c r="J23" s="192">
        <f>SUM(Table3[[#This Row],[Column2]:[Column9]])</f>
        <v>31</v>
      </c>
      <c r="K23" s="2"/>
      <c r="L23" s="2"/>
      <c r="M23" s="2"/>
    </row>
    <row r="24" spans="1:13" x14ac:dyDescent="0.25">
      <c r="A24" s="33" t="s">
        <v>27</v>
      </c>
      <c r="B24" s="34"/>
      <c r="C24" s="34"/>
      <c r="D24" s="34"/>
      <c r="E24" s="34"/>
      <c r="F24" s="34"/>
      <c r="G24" s="34"/>
      <c r="H24" s="34"/>
      <c r="I24" s="35"/>
      <c r="J24" s="192">
        <f>SUM(Table3[[#This Row],[Column2]:[Column9]])</f>
        <v>0</v>
      </c>
      <c r="K24" s="2"/>
      <c r="L24" s="2"/>
      <c r="M24" s="2"/>
    </row>
    <row r="25" spans="1:13" x14ac:dyDescent="0.25">
      <c r="A25" s="33" t="s">
        <v>28</v>
      </c>
      <c r="B25" s="34"/>
      <c r="C25" s="34"/>
      <c r="D25" s="34"/>
      <c r="E25" s="34"/>
      <c r="F25" s="34"/>
      <c r="G25" s="34"/>
      <c r="H25" s="34">
        <v>1</v>
      </c>
      <c r="I25" s="35"/>
      <c r="J25" s="192">
        <f>SUM(Table3[[#This Row],[Column2]:[Column9]])</f>
        <v>1</v>
      </c>
      <c r="K25" s="2"/>
      <c r="L25" s="2"/>
      <c r="M25" s="2"/>
    </row>
    <row r="26" spans="1:13" x14ac:dyDescent="0.25">
      <c r="A26" s="33" t="s">
        <v>29</v>
      </c>
      <c r="B26" s="34"/>
      <c r="C26" s="34"/>
      <c r="D26" s="34"/>
      <c r="E26" s="34"/>
      <c r="F26" s="34"/>
      <c r="G26" s="34"/>
      <c r="H26" s="34"/>
      <c r="I26" s="35"/>
      <c r="J26" s="192">
        <f>SUM(Table3[[#This Row],[Column2]:[Column9]])</f>
        <v>0</v>
      </c>
      <c r="K26" s="2"/>
      <c r="L26" s="2"/>
      <c r="M26" s="2"/>
    </row>
    <row r="27" spans="1:13" x14ac:dyDescent="0.25">
      <c r="A27" s="33" t="s">
        <v>30</v>
      </c>
      <c r="B27" s="34">
        <v>64</v>
      </c>
      <c r="C27" s="34"/>
      <c r="D27" s="34"/>
      <c r="E27" s="34"/>
      <c r="F27" s="34">
        <v>4</v>
      </c>
      <c r="G27" s="34"/>
      <c r="H27" s="34">
        <v>3</v>
      </c>
      <c r="I27" s="35"/>
      <c r="J27" s="192">
        <f>SUM(Table3[[#This Row],[Column2]:[Column9]])</f>
        <v>71</v>
      </c>
      <c r="K27" s="2"/>
      <c r="L27" s="2"/>
      <c r="M27" s="2"/>
    </row>
    <row r="28" spans="1:13" x14ac:dyDescent="0.25">
      <c r="A28" s="33" t="s">
        <v>31</v>
      </c>
      <c r="B28" s="34"/>
      <c r="C28" s="34"/>
      <c r="D28" s="34"/>
      <c r="E28" s="34"/>
      <c r="F28" s="34"/>
      <c r="G28" s="34"/>
      <c r="H28" s="34"/>
      <c r="I28" s="35"/>
      <c r="J28" s="192">
        <f>SUM(Table3[[#This Row],[Column2]:[Column9]])</f>
        <v>0</v>
      </c>
      <c r="K28" s="2"/>
      <c r="L28" s="2"/>
      <c r="M28" s="2"/>
    </row>
    <row r="29" spans="1:13" x14ac:dyDescent="0.25">
      <c r="A29" s="33" t="s">
        <v>32</v>
      </c>
      <c r="B29" s="34">
        <v>27</v>
      </c>
      <c r="C29" s="34">
        <v>182</v>
      </c>
      <c r="D29" s="34"/>
      <c r="E29" s="34"/>
      <c r="F29" s="34"/>
      <c r="G29" s="34">
        <v>5</v>
      </c>
      <c r="H29" s="34"/>
      <c r="I29" s="35">
        <v>3</v>
      </c>
      <c r="J29" s="192">
        <f>SUM(Table3[[#This Row],[Column2]:[Column9]])</f>
        <v>217</v>
      </c>
      <c r="K29" s="2"/>
      <c r="L29" s="2"/>
      <c r="M29" s="2"/>
    </row>
    <row r="30" spans="1:13" x14ac:dyDescent="0.25">
      <c r="A30" s="33" t="s">
        <v>33</v>
      </c>
      <c r="B30" s="34">
        <v>110</v>
      </c>
      <c r="C30" s="34">
        <v>37</v>
      </c>
      <c r="D30" s="34"/>
      <c r="E30" s="34"/>
      <c r="F30" s="34"/>
      <c r="G30" s="34"/>
      <c r="H30" s="34">
        <v>2</v>
      </c>
      <c r="I30" s="35"/>
      <c r="J30" s="192">
        <f>SUM(Table3[[#This Row],[Column2]:[Column9]])</f>
        <v>149</v>
      </c>
      <c r="K30" s="2"/>
      <c r="L30" s="2"/>
      <c r="M30" s="2"/>
    </row>
    <row r="31" spans="1:13" x14ac:dyDescent="0.25">
      <c r="A31" s="33" t="s">
        <v>34</v>
      </c>
      <c r="B31" s="34"/>
      <c r="C31" s="34"/>
      <c r="D31" s="34"/>
      <c r="E31" s="34"/>
      <c r="F31" s="34"/>
      <c r="G31" s="34"/>
      <c r="H31" s="34"/>
      <c r="I31" s="35"/>
      <c r="J31" s="192">
        <f>SUM(Table3[[#This Row],[Column2]:[Column9]])</f>
        <v>0</v>
      </c>
      <c r="K31" s="2"/>
      <c r="L31" s="2"/>
      <c r="M31" s="2"/>
    </row>
    <row r="32" spans="1:13" x14ac:dyDescent="0.25">
      <c r="A32" s="33" t="s">
        <v>35</v>
      </c>
      <c r="B32" s="34"/>
      <c r="C32" s="34"/>
      <c r="D32" s="34"/>
      <c r="E32" s="34"/>
      <c r="F32" s="34"/>
      <c r="G32" s="34"/>
      <c r="H32" s="34"/>
      <c r="I32" s="35"/>
      <c r="J32" s="192">
        <f>SUM(Table3[[#This Row],[Column2]:[Column9]])</f>
        <v>0</v>
      </c>
      <c r="K32" s="2"/>
      <c r="L32" s="2"/>
      <c r="M32" s="2"/>
    </row>
    <row r="33" spans="1:13" x14ac:dyDescent="0.25">
      <c r="A33" s="33" t="s">
        <v>36</v>
      </c>
      <c r="B33" s="34"/>
      <c r="C33" s="34"/>
      <c r="D33" s="34"/>
      <c r="E33" s="34"/>
      <c r="F33" s="34"/>
      <c r="G33" s="34"/>
      <c r="H33" s="34"/>
      <c r="I33" s="35"/>
      <c r="J33" s="192">
        <f>SUM(Table3[[#This Row],[Column2]:[Column9]])</f>
        <v>0</v>
      </c>
      <c r="K33" s="2"/>
      <c r="L33" s="2"/>
      <c r="M33" s="2"/>
    </row>
    <row r="34" spans="1:13" x14ac:dyDescent="0.25">
      <c r="A34" s="33" t="s">
        <v>37</v>
      </c>
      <c r="B34" s="34">
        <v>239</v>
      </c>
      <c r="C34" s="34"/>
      <c r="D34" s="34"/>
      <c r="E34" s="34"/>
      <c r="F34" s="34"/>
      <c r="G34" s="34"/>
      <c r="H34" s="34"/>
      <c r="I34" s="35"/>
      <c r="J34" s="192">
        <f>SUM(Table3[[#This Row],[Column2]:[Column9]])</f>
        <v>239</v>
      </c>
      <c r="K34" s="2"/>
      <c r="L34" s="2"/>
      <c r="M34" s="2"/>
    </row>
    <row r="35" spans="1:13" x14ac:dyDescent="0.25">
      <c r="A35" s="33" t="s">
        <v>38</v>
      </c>
      <c r="B35" s="34"/>
      <c r="C35" s="34"/>
      <c r="D35" s="34"/>
      <c r="E35" s="34"/>
      <c r="F35" s="34"/>
      <c r="G35" s="34"/>
      <c r="H35" s="34"/>
      <c r="I35" s="35"/>
      <c r="J35" s="192">
        <f>SUM(Table3[[#This Row],[Column2]:[Column9]])</f>
        <v>0</v>
      </c>
      <c r="K35" s="2"/>
      <c r="L35" s="2"/>
      <c r="M35" s="2"/>
    </row>
    <row r="36" spans="1:13" x14ac:dyDescent="0.25">
      <c r="A36" s="33" t="s">
        <v>39</v>
      </c>
      <c r="B36" s="34"/>
      <c r="C36" s="34"/>
      <c r="D36" s="34"/>
      <c r="E36" s="34"/>
      <c r="F36" s="34"/>
      <c r="G36" s="34"/>
      <c r="H36" s="34"/>
      <c r="I36" s="35"/>
      <c r="J36" s="192">
        <f>SUM(Table3[[#This Row],[Column2]:[Column9]])</f>
        <v>0</v>
      </c>
      <c r="K36" s="2"/>
      <c r="L36" s="2"/>
      <c r="M36" s="2"/>
    </row>
    <row r="37" spans="1:13" x14ac:dyDescent="0.25">
      <c r="A37" s="33" t="s">
        <v>40</v>
      </c>
      <c r="B37" s="34">
        <v>4</v>
      </c>
      <c r="C37" s="34"/>
      <c r="D37" s="34"/>
      <c r="E37" s="34"/>
      <c r="F37" s="34"/>
      <c r="G37" s="34"/>
      <c r="H37" s="34"/>
      <c r="I37" s="35"/>
      <c r="J37" s="192">
        <f>SUM(Table3[[#This Row],[Column2]:[Column9]])</f>
        <v>4</v>
      </c>
      <c r="K37" s="2"/>
      <c r="L37" s="2"/>
      <c r="M37" s="2"/>
    </row>
    <row r="38" spans="1:13" x14ac:dyDescent="0.25">
      <c r="A38" s="33" t="s">
        <v>41</v>
      </c>
      <c r="B38" s="34">
        <v>105</v>
      </c>
      <c r="C38" s="34">
        <v>10</v>
      </c>
      <c r="D38" s="34"/>
      <c r="E38" s="34"/>
      <c r="F38" s="34">
        <v>9</v>
      </c>
      <c r="G38" s="34">
        <v>2</v>
      </c>
      <c r="H38" s="34">
        <v>7</v>
      </c>
      <c r="I38" s="35"/>
      <c r="J38" s="192">
        <f>SUM(Table3[[#This Row],[Column2]:[Column9]])</f>
        <v>133</v>
      </c>
      <c r="K38" s="2"/>
      <c r="L38" s="2"/>
      <c r="M38" s="2"/>
    </row>
    <row r="39" spans="1:13" x14ac:dyDescent="0.25">
      <c r="A39" s="33" t="s">
        <v>42</v>
      </c>
      <c r="B39" s="34"/>
      <c r="C39" s="34"/>
      <c r="D39" s="34"/>
      <c r="E39" s="34"/>
      <c r="F39" s="34"/>
      <c r="G39" s="34"/>
      <c r="H39" s="34"/>
      <c r="I39" s="35"/>
      <c r="J39" s="192">
        <f>SUM(Table3[[#This Row],[Column2]:[Column9]])</f>
        <v>0</v>
      </c>
      <c r="K39" s="2"/>
      <c r="L39" s="2"/>
      <c r="M39" s="2"/>
    </row>
    <row r="40" spans="1:13" x14ac:dyDescent="0.25">
      <c r="A40" s="33" t="s">
        <v>43</v>
      </c>
      <c r="B40" s="34"/>
      <c r="C40" s="34"/>
      <c r="D40" s="34"/>
      <c r="E40" s="34"/>
      <c r="F40" s="34"/>
      <c r="G40" s="34"/>
      <c r="H40" s="34">
        <v>1</v>
      </c>
      <c r="I40" s="35"/>
      <c r="J40" s="192">
        <f>SUM(Table3[[#This Row],[Column2]:[Column9]])</f>
        <v>1</v>
      </c>
      <c r="K40" s="2"/>
      <c r="L40" s="2"/>
      <c r="M40" s="2"/>
    </row>
    <row r="41" spans="1:13" x14ac:dyDescent="0.25">
      <c r="A41" s="33" t="s">
        <v>44</v>
      </c>
      <c r="B41" s="34"/>
      <c r="C41" s="34"/>
      <c r="D41" s="34"/>
      <c r="E41" s="34"/>
      <c r="F41" s="34"/>
      <c r="G41" s="34"/>
      <c r="H41" s="34"/>
      <c r="I41" s="35"/>
      <c r="J41" s="192">
        <f>SUM(Table3[[#This Row],[Column2]:[Column9]])</f>
        <v>0</v>
      </c>
      <c r="K41" s="2"/>
      <c r="L41" s="2"/>
      <c r="M41" s="2"/>
    </row>
    <row r="42" spans="1:13" x14ac:dyDescent="0.25">
      <c r="A42" s="33" t="s">
        <v>45</v>
      </c>
      <c r="B42" s="34"/>
      <c r="C42" s="34">
        <v>1</v>
      </c>
      <c r="D42" s="34"/>
      <c r="E42" s="34"/>
      <c r="F42" s="34"/>
      <c r="G42" s="34"/>
      <c r="H42" s="34">
        <v>1</v>
      </c>
      <c r="I42" s="35"/>
      <c r="J42" s="192">
        <f>SUM(Table3[[#This Row],[Column2]:[Column9]])</f>
        <v>2</v>
      </c>
      <c r="K42" s="2"/>
      <c r="L42" s="2"/>
      <c r="M42" s="2"/>
    </row>
    <row r="43" spans="1:13" x14ac:dyDescent="0.25">
      <c r="A43" s="33" t="s">
        <v>46</v>
      </c>
      <c r="B43" s="34"/>
      <c r="C43" s="34"/>
      <c r="D43" s="34"/>
      <c r="E43" s="34"/>
      <c r="F43" s="34"/>
      <c r="G43" s="34"/>
      <c r="H43" s="34"/>
      <c r="I43" s="35"/>
      <c r="J43" s="192">
        <f>SUM(Table3[[#This Row],[Column2]:[Column9]])</f>
        <v>0</v>
      </c>
      <c r="K43" s="2"/>
      <c r="L43" s="2"/>
      <c r="M43" s="2"/>
    </row>
    <row r="44" spans="1:13" x14ac:dyDescent="0.25">
      <c r="A44" s="33" t="s">
        <v>47</v>
      </c>
      <c r="B44" s="34"/>
      <c r="C44" s="34"/>
      <c r="D44" s="34"/>
      <c r="E44" s="34"/>
      <c r="F44" s="34"/>
      <c r="G44" s="34"/>
      <c r="H44" s="34"/>
      <c r="I44" s="35"/>
      <c r="J44" s="192">
        <f>SUM(Table3[[#This Row],[Column2]:[Column9]])</f>
        <v>0</v>
      </c>
      <c r="K44" s="2"/>
      <c r="L44" s="2"/>
      <c r="M44" s="2"/>
    </row>
    <row r="45" spans="1:13" x14ac:dyDescent="0.25">
      <c r="A45" s="33" t="s">
        <v>48</v>
      </c>
      <c r="B45" s="34"/>
      <c r="C45" s="34"/>
      <c r="D45" s="34"/>
      <c r="E45" s="34"/>
      <c r="F45" s="34"/>
      <c r="G45" s="34"/>
      <c r="H45" s="34"/>
      <c r="I45" s="35"/>
      <c r="J45" s="192">
        <f>SUM(Table3[[#This Row],[Column2]:[Column9]])</f>
        <v>0</v>
      </c>
      <c r="K45" s="2"/>
      <c r="L45" s="2"/>
      <c r="M45" s="2"/>
    </row>
    <row r="46" spans="1:13" x14ac:dyDescent="0.25">
      <c r="A46" s="33" t="s">
        <v>49</v>
      </c>
      <c r="B46" s="34"/>
      <c r="C46" s="34"/>
      <c r="D46" s="34"/>
      <c r="E46" s="34"/>
      <c r="F46" s="34"/>
      <c r="G46" s="34"/>
      <c r="H46" s="34"/>
      <c r="I46" s="35"/>
      <c r="J46" s="192">
        <f>SUM(Table3[[#This Row],[Column2]:[Column9]])</f>
        <v>0</v>
      </c>
      <c r="K46" s="2"/>
      <c r="L46" s="2"/>
      <c r="M46" s="2"/>
    </row>
    <row r="47" spans="1:13" x14ac:dyDescent="0.25">
      <c r="A47" s="33" t="s">
        <v>50</v>
      </c>
      <c r="B47" s="34">
        <v>2</v>
      </c>
      <c r="C47" s="34">
        <v>43</v>
      </c>
      <c r="D47" s="34"/>
      <c r="E47" s="34"/>
      <c r="F47" s="34"/>
      <c r="G47" s="34"/>
      <c r="H47" s="34"/>
      <c r="I47" s="35"/>
      <c r="J47" s="192">
        <f>SUM(Table3[[#This Row],[Column2]:[Column9]])</f>
        <v>45</v>
      </c>
      <c r="K47" s="2"/>
      <c r="L47" s="2"/>
      <c r="M47" s="2"/>
    </row>
    <row r="48" spans="1:13" x14ac:dyDescent="0.25">
      <c r="A48" s="33" t="s">
        <v>51</v>
      </c>
      <c r="B48" s="34"/>
      <c r="C48" s="34"/>
      <c r="D48" s="34"/>
      <c r="E48" s="34"/>
      <c r="F48" s="34"/>
      <c r="G48" s="34"/>
      <c r="H48" s="34"/>
      <c r="I48" s="35"/>
      <c r="J48" s="192">
        <f>SUM(Table3[[#This Row],[Column2]:[Column9]])</f>
        <v>0</v>
      </c>
      <c r="K48" s="2"/>
      <c r="L48" s="2"/>
      <c r="M48" s="2"/>
    </row>
    <row r="49" spans="1:13" x14ac:dyDescent="0.25">
      <c r="A49" s="33" t="s">
        <v>52</v>
      </c>
      <c r="B49" s="34"/>
      <c r="C49" s="34"/>
      <c r="D49" s="34"/>
      <c r="E49" s="34"/>
      <c r="F49" s="34"/>
      <c r="G49" s="34"/>
      <c r="H49" s="34"/>
      <c r="I49" s="35"/>
      <c r="J49" s="192">
        <f>SUM(Table3[[#This Row],[Column2]:[Column9]])</f>
        <v>0</v>
      </c>
      <c r="K49" s="2"/>
      <c r="L49" s="2"/>
      <c r="M49" s="2"/>
    </row>
    <row r="50" spans="1:13" x14ac:dyDescent="0.25">
      <c r="A50" s="33" t="s">
        <v>53</v>
      </c>
      <c r="B50" s="34"/>
      <c r="C50" s="34"/>
      <c r="D50" s="34"/>
      <c r="E50" s="34"/>
      <c r="F50" s="34"/>
      <c r="G50" s="34"/>
      <c r="H50" s="34"/>
      <c r="I50" s="35"/>
      <c r="J50" s="192">
        <f>SUM(Table3[[#This Row],[Column2]:[Column9]])</f>
        <v>0</v>
      </c>
      <c r="K50" s="2"/>
      <c r="L50" s="2"/>
      <c r="M50" s="2"/>
    </row>
    <row r="51" spans="1:13" x14ac:dyDescent="0.25">
      <c r="A51" s="33" t="s">
        <v>54</v>
      </c>
      <c r="B51" s="34">
        <v>105</v>
      </c>
      <c r="C51" s="34">
        <v>53</v>
      </c>
      <c r="D51" s="34"/>
      <c r="E51" s="34">
        <v>1</v>
      </c>
      <c r="F51" s="34">
        <v>12</v>
      </c>
      <c r="G51" s="34">
        <v>2</v>
      </c>
      <c r="H51" s="34">
        <v>4</v>
      </c>
      <c r="I51" s="35"/>
      <c r="J51" s="192">
        <f>SUM(Table3[[#This Row],[Column2]:[Column9]])</f>
        <v>177</v>
      </c>
      <c r="K51" s="2"/>
      <c r="L51" s="2"/>
      <c r="M51" s="2"/>
    </row>
    <row r="52" spans="1:13" x14ac:dyDescent="0.25">
      <c r="A52" s="33" t="s">
        <v>55</v>
      </c>
      <c r="B52" s="34"/>
      <c r="C52" s="34"/>
      <c r="D52" s="34"/>
      <c r="E52" s="34"/>
      <c r="F52" s="34"/>
      <c r="G52" s="34"/>
      <c r="H52" s="34"/>
      <c r="I52" s="35"/>
      <c r="J52" s="192">
        <f>SUM(Table3[[#This Row],[Column2]:[Column9]])</f>
        <v>0</v>
      </c>
      <c r="K52" s="2"/>
      <c r="L52" s="2"/>
      <c r="M52" s="2"/>
    </row>
    <row r="53" spans="1:13" x14ac:dyDescent="0.25">
      <c r="A53" s="33" t="s">
        <v>56</v>
      </c>
      <c r="B53" s="34">
        <v>11</v>
      </c>
      <c r="C53" s="34">
        <v>50</v>
      </c>
      <c r="D53" s="34"/>
      <c r="E53" s="34"/>
      <c r="F53" s="34"/>
      <c r="G53" s="34"/>
      <c r="H53" s="34"/>
      <c r="I53" s="35"/>
      <c r="J53" s="192">
        <f>SUM(Table3[[#This Row],[Column2]:[Column9]])</f>
        <v>61</v>
      </c>
      <c r="K53" s="2"/>
      <c r="L53" s="2"/>
      <c r="M53" s="2"/>
    </row>
    <row r="54" spans="1:13" x14ac:dyDescent="0.25">
      <c r="A54" s="33" t="s">
        <v>57</v>
      </c>
      <c r="B54" s="34"/>
      <c r="C54" s="34"/>
      <c r="D54" s="34"/>
      <c r="E54" s="34">
        <v>2</v>
      </c>
      <c r="F54" s="34"/>
      <c r="G54" s="34"/>
      <c r="H54" s="34"/>
      <c r="I54" s="35"/>
      <c r="J54" s="192">
        <f>SUM(Table3[[#This Row],[Column2]:[Column9]])</f>
        <v>2</v>
      </c>
      <c r="K54" s="2"/>
      <c r="L54" s="2"/>
      <c r="M54" s="2"/>
    </row>
    <row r="55" spans="1:13" x14ac:dyDescent="0.25">
      <c r="A55" s="33" t="s">
        <v>58</v>
      </c>
      <c r="B55" s="34">
        <v>84</v>
      </c>
      <c r="C55" s="34">
        <v>18</v>
      </c>
      <c r="D55" s="34"/>
      <c r="E55" s="34"/>
      <c r="F55" s="34">
        <v>5</v>
      </c>
      <c r="G55" s="34">
        <v>1</v>
      </c>
      <c r="H55" s="34"/>
      <c r="I55" s="35"/>
      <c r="J55" s="192">
        <f>SUM(Table3[[#This Row],[Column2]:[Column9]])</f>
        <v>108</v>
      </c>
      <c r="K55" s="2"/>
      <c r="L55" s="2"/>
      <c r="M55" s="2"/>
    </row>
    <row r="56" spans="1:13" x14ac:dyDescent="0.25">
      <c r="A56" s="33" t="s">
        <v>59</v>
      </c>
      <c r="B56" s="34"/>
      <c r="C56" s="34"/>
      <c r="D56" s="34"/>
      <c r="E56" s="34"/>
      <c r="F56" s="34"/>
      <c r="G56" s="34"/>
      <c r="H56" s="34"/>
      <c r="I56" s="35"/>
      <c r="J56" s="192">
        <f>SUM(Table3[[#This Row],[Column2]:[Column9]])</f>
        <v>0</v>
      </c>
      <c r="K56" s="2"/>
      <c r="L56" s="2"/>
      <c r="M56" s="2"/>
    </row>
    <row r="57" spans="1:13" x14ac:dyDescent="0.25">
      <c r="A57" s="33" t="s">
        <v>60</v>
      </c>
      <c r="B57" s="34"/>
      <c r="C57" s="34"/>
      <c r="D57" s="34"/>
      <c r="E57" s="34"/>
      <c r="F57" s="34"/>
      <c r="G57" s="34"/>
      <c r="H57" s="34"/>
      <c r="I57" s="35"/>
      <c r="J57" s="193">
        <f>SUM(Table3[[#This Row],[Column2]:[Column9]])</f>
        <v>0</v>
      </c>
      <c r="K57" s="2"/>
      <c r="L57" s="2"/>
      <c r="M57" s="2"/>
    </row>
    <row r="58" spans="1:13" x14ac:dyDescent="0.25">
      <c r="A58" s="33" t="s">
        <v>61</v>
      </c>
      <c r="B58" s="34"/>
      <c r="C58" s="34"/>
      <c r="D58" s="34"/>
      <c r="E58" s="34"/>
      <c r="F58" s="34">
        <v>15</v>
      </c>
      <c r="G58" s="34"/>
      <c r="H58" s="34"/>
      <c r="I58" s="35"/>
      <c r="J58" s="192">
        <f>SUM(Table3[[#This Row],[Column2]:[Column9]])</f>
        <v>15</v>
      </c>
      <c r="K58" s="2"/>
      <c r="L58" s="2"/>
      <c r="M58" s="2"/>
    </row>
    <row r="59" spans="1:13" ht="15.75" thickBot="1" x14ac:dyDescent="0.3">
      <c r="A59" s="33" t="s">
        <v>62</v>
      </c>
      <c r="B59" s="34">
        <v>8</v>
      </c>
      <c r="C59" s="34"/>
      <c r="D59" s="34"/>
      <c r="E59" s="34"/>
      <c r="F59" s="34"/>
      <c r="G59" s="34"/>
      <c r="H59" s="34"/>
      <c r="I59" s="35"/>
      <c r="J59" s="194">
        <f>SUM(Table3[[#This Row],[Column2]:[Column9]])</f>
        <v>8</v>
      </c>
      <c r="K59" s="2"/>
      <c r="L59" s="2"/>
      <c r="M59" s="2"/>
    </row>
    <row r="60" spans="1:13" x14ac:dyDescent="0.25">
      <c r="A60" s="169" t="s">
        <v>63</v>
      </c>
      <c r="B60" s="156">
        <v>32000</v>
      </c>
      <c r="C60" s="157">
        <v>28811</v>
      </c>
      <c r="D60" s="157">
        <v>5</v>
      </c>
      <c r="E60" s="157">
        <v>277</v>
      </c>
      <c r="F60" s="157">
        <v>3145</v>
      </c>
      <c r="G60" s="157">
        <v>1504</v>
      </c>
      <c r="H60" s="157">
        <v>2008</v>
      </c>
      <c r="I60" s="158">
        <v>1805</v>
      </c>
      <c r="J60" s="159">
        <f>SUM(B60:I60)</f>
        <v>69555</v>
      </c>
      <c r="K60" s="2"/>
      <c r="L60" s="2"/>
      <c r="M60" s="2"/>
    </row>
    <row r="61" spans="1:13" x14ac:dyDescent="0.25">
      <c r="A61" s="170" t="s">
        <v>64</v>
      </c>
      <c r="B61" s="160">
        <f t="shared" ref="B61:I61" si="1">SUM(B60-B62)</f>
        <v>30944</v>
      </c>
      <c r="C61" s="161">
        <f t="shared" si="1"/>
        <v>28312</v>
      </c>
      <c r="D61" s="162">
        <f t="shared" si="1"/>
        <v>5</v>
      </c>
      <c r="E61" s="162">
        <f t="shared" si="1"/>
        <v>274</v>
      </c>
      <c r="F61" s="162">
        <f t="shared" si="1"/>
        <v>3098</v>
      </c>
      <c r="G61" s="162">
        <f t="shared" si="1"/>
        <v>1494</v>
      </c>
      <c r="H61" s="162">
        <f t="shared" si="1"/>
        <v>1988</v>
      </c>
      <c r="I61" s="163">
        <f t="shared" si="1"/>
        <v>1802</v>
      </c>
      <c r="J61" s="164">
        <f>SUM(B61:I61)</f>
        <v>67917</v>
      </c>
      <c r="K61" s="2"/>
      <c r="L61" s="2"/>
      <c r="M61" s="2"/>
    </row>
    <row r="62" spans="1:13" ht="15.75" thickBot="1" x14ac:dyDescent="0.3">
      <c r="A62" s="50" t="s">
        <v>65</v>
      </c>
      <c r="B62" s="165">
        <f t="shared" ref="B62:I62" si="2">SUM(B7:B59)</f>
        <v>1056</v>
      </c>
      <c r="C62" s="166">
        <f t="shared" si="2"/>
        <v>499</v>
      </c>
      <c r="D62" s="166">
        <f t="shared" si="2"/>
        <v>0</v>
      </c>
      <c r="E62" s="166">
        <f t="shared" si="2"/>
        <v>3</v>
      </c>
      <c r="F62" s="166">
        <f t="shared" si="2"/>
        <v>47</v>
      </c>
      <c r="G62" s="166">
        <f t="shared" si="2"/>
        <v>10</v>
      </c>
      <c r="H62" s="166">
        <f t="shared" si="2"/>
        <v>20</v>
      </c>
      <c r="I62" s="167">
        <f t="shared" si="2"/>
        <v>3</v>
      </c>
      <c r="J62" s="168">
        <f>SUM(B62:I62)</f>
        <v>1638</v>
      </c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</row>
  </sheetData>
  <sortState ref="L7:M14">
    <sortCondition descending="1" ref="M7"/>
  </sortState>
  <pageMargins left="0.7" right="0.7" top="0.75" bottom="0.75" header="0.3" footer="0.3"/>
  <ignoredErrors>
    <ignoredError sqref="B62:I62 M8:M14" formulaRange="1"/>
  </ignoredErrors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E52" sqref="E52"/>
    </sheetView>
  </sheetViews>
  <sheetFormatPr defaultRowHeight="15" x14ac:dyDescent="0.25"/>
  <cols>
    <col min="1" max="1" width="17.5703125" customWidth="1"/>
    <col min="2" max="3" width="13" customWidth="1"/>
    <col min="4" max="4" width="14" customWidth="1"/>
    <col min="5" max="5" width="8.7109375" customWidth="1"/>
    <col min="6" max="6" width="10.140625" customWidth="1"/>
    <col min="7" max="7" width="8.7109375" customWidth="1"/>
    <col min="8" max="8" width="13.28515625" customWidth="1"/>
    <col min="9" max="9" width="9.42578125" customWidth="1"/>
    <col min="10" max="10" width="10.7109375" customWidth="1"/>
    <col min="11" max="11" width="3.140625" customWidth="1"/>
    <col min="12" max="12" width="19.140625" customWidth="1"/>
    <col min="13" max="13" width="13.7109375" customWidth="1"/>
    <col min="15" max="15" width="20.5703125" customWidth="1"/>
    <col min="16" max="16" width="14.140625" customWidth="1"/>
    <col min="18" max="22" width="9.140625" customWidth="1"/>
  </cols>
  <sheetData>
    <row r="1" spans="1:19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9" ht="32.25" customHeight="1" x14ac:dyDescent="0.25">
      <c r="A3" s="210" t="s">
        <v>110</v>
      </c>
      <c r="B3" s="210"/>
      <c r="C3" s="210"/>
      <c r="D3" s="210"/>
      <c r="E3" s="210"/>
      <c r="F3" s="210"/>
      <c r="G3" s="210"/>
      <c r="H3" s="210"/>
      <c r="I3" s="210"/>
      <c r="J3" s="210"/>
      <c r="L3" s="209" t="s">
        <v>90</v>
      </c>
      <c r="M3" s="209"/>
      <c r="N3" s="209"/>
      <c r="O3" s="209"/>
      <c r="P3" s="209"/>
      <c r="Q3" s="209"/>
      <c r="R3" s="209"/>
      <c r="S3" s="209"/>
    </row>
    <row r="4" spans="1:19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</row>
    <row r="5" spans="1:19" ht="27.75" thickTop="1" thickBot="1" x14ac:dyDescent="0.3">
      <c r="A5" s="29" t="s">
        <v>1</v>
      </c>
      <c r="B5" s="30" t="s">
        <v>3</v>
      </c>
      <c r="C5" s="30" t="s">
        <v>4</v>
      </c>
      <c r="D5" s="30" t="s">
        <v>5</v>
      </c>
      <c r="E5" s="30" t="s">
        <v>6</v>
      </c>
      <c r="F5" s="30" t="s">
        <v>7</v>
      </c>
      <c r="G5" s="30" t="s">
        <v>8</v>
      </c>
      <c r="H5" s="30" t="s">
        <v>9</v>
      </c>
      <c r="I5" s="31" t="s">
        <v>2</v>
      </c>
      <c r="J5" s="32" t="s">
        <v>109</v>
      </c>
      <c r="L5" s="55" t="s">
        <v>106</v>
      </c>
      <c r="M5" s="56" t="s">
        <v>91</v>
      </c>
    </row>
    <row r="6" spans="1:19" ht="15.75" hidden="1" thickBot="1" x14ac:dyDescent="0.3">
      <c r="A6" s="3" t="s">
        <v>66</v>
      </c>
      <c r="B6" s="5" t="s">
        <v>67</v>
      </c>
      <c r="C6" s="5" t="s">
        <v>68</v>
      </c>
      <c r="D6" s="5" t="s">
        <v>69</v>
      </c>
      <c r="E6" s="5" t="s">
        <v>70</v>
      </c>
      <c r="F6" s="5" t="s">
        <v>71</v>
      </c>
      <c r="G6" s="5" t="s">
        <v>72</v>
      </c>
      <c r="H6" s="5" t="s">
        <v>73</v>
      </c>
      <c r="I6" s="4" t="s">
        <v>74</v>
      </c>
      <c r="J6" s="8" t="s">
        <v>75</v>
      </c>
      <c r="L6" s="33"/>
      <c r="M6" s="57"/>
    </row>
    <row r="7" spans="1:19" x14ac:dyDescent="0.25">
      <c r="A7" s="33" t="s">
        <v>37</v>
      </c>
      <c r="B7" s="34">
        <v>239</v>
      </c>
      <c r="C7" s="34"/>
      <c r="D7" s="34"/>
      <c r="E7" s="34"/>
      <c r="F7" s="34"/>
      <c r="G7" s="34"/>
      <c r="H7" s="34"/>
      <c r="I7" s="35"/>
      <c r="J7" s="36">
        <f>SUM(Table311[[#This Row],[Column2]:[Column9]])</f>
        <v>239</v>
      </c>
      <c r="L7" s="58" t="s">
        <v>37</v>
      </c>
      <c r="M7" s="59">
        <v>239</v>
      </c>
    </row>
    <row r="8" spans="1:19" x14ac:dyDescent="0.25">
      <c r="A8" s="33" t="s">
        <v>32</v>
      </c>
      <c r="B8" s="34">
        <v>27</v>
      </c>
      <c r="C8" s="34">
        <v>182</v>
      </c>
      <c r="D8" s="34"/>
      <c r="E8" s="34"/>
      <c r="F8" s="34"/>
      <c r="G8" s="34">
        <v>5</v>
      </c>
      <c r="H8" s="34"/>
      <c r="I8" s="35">
        <v>3</v>
      </c>
      <c r="J8" s="37">
        <f>SUM(Table311[[#This Row],[Column2]:[Column9]])</f>
        <v>217</v>
      </c>
      <c r="L8" s="58" t="s">
        <v>32</v>
      </c>
      <c r="M8" s="59">
        <v>217</v>
      </c>
    </row>
    <row r="9" spans="1:19" x14ac:dyDescent="0.25">
      <c r="A9" s="33" t="s">
        <v>16</v>
      </c>
      <c r="B9" s="34">
        <v>146</v>
      </c>
      <c r="C9" s="34">
        <v>57</v>
      </c>
      <c r="D9" s="34"/>
      <c r="E9" s="34"/>
      <c r="F9" s="34"/>
      <c r="G9" s="34"/>
      <c r="H9" s="34"/>
      <c r="I9" s="35"/>
      <c r="J9" s="37">
        <f>SUM(Table311[[#This Row],[Column2]:[Column9]])</f>
        <v>203</v>
      </c>
      <c r="L9" s="58" t="s">
        <v>30</v>
      </c>
      <c r="M9" s="59">
        <v>71</v>
      </c>
    </row>
    <row r="10" spans="1:19" x14ac:dyDescent="0.25">
      <c r="A10" s="33" t="s">
        <v>54</v>
      </c>
      <c r="B10" s="34">
        <v>105</v>
      </c>
      <c r="C10" s="34">
        <v>53</v>
      </c>
      <c r="D10" s="34"/>
      <c r="E10" s="34">
        <v>1</v>
      </c>
      <c r="F10" s="34">
        <v>12</v>
      </c>
      <c r="G10" s="34">
        <v>2</v>
      </c>
      <c r="H10" s="34">
        <v>4</v>
      </c>
      <c r="I10" s="35"/>
      <c r="J10" s="37">
        <f>SUM(Table311[[#This Row],[Column2]:[Column9]])</f>
        <v>177</v>
      </c>
      <c r="L10" s="58" t="s">
        <v>56</v>
      </c>
      <c r="M10" s="59">
        <v>61</v>
      </c>
    </row>
    <row r="11" spans="1:19" x14ac:dyDescent="0.25">
      <c r="A11" s="33" t="s">
        <v>33</v>
      </c>
      <c r="B11" s="34">
        <v>110</v>
      </c>
      <c r="C11" s="34">
        <v>37</v>
      </c>
      <c r="D11" s="34"/>
      <c r="E11" s="34"/>
      <c r="F11" s="34"/>
      <c r="G11" s="34"/>
      <c r="H11" s="34">
        <v>2</v>
      </c>
      <c r="I11" s="35"/>
      <c r="J11" s="37">
        <f>SUM(Table311[[#This Row],[Column2]:[Column9]])</f>
        <v>149</v>
      </c>
      <c r="L11" s="58" t="s">
        <v>20</v>
      </c>
      <c r="M11" s="59">
        <v>32</v>
      </c>
    </row>
    <row r="12" spans="1:19" x14ac:dyDescent="0.25">
      <c r="A12" s="33" t="s">
        <v>41</v>
      </c>
      <c r="B12" s="34">
        <v>105</v>
      </c>
      <c r="C12" s="34">
        <v>10</v>
      </c>
      <c r="D12" s="34"/>
      <c r="E12" s="34"/>
      <c r="F12" s="34">
        <v>9</v>
      </c>
      <c r="G12" s="34">
        <v>2</v>
      </c>
      <c r="H12" s="34">
        <v>7</v>
      </c>
      <c r="I12" s="35"/>
      <c r="J12" s="37">
        <f>SUM(Table311[[#This Row],[Column2]:[Column9]])</f>
        <v>133</v>
      </c>
      <c r="L12" s="58" t="s">
        <v>10</v>
      </c>
      <c r="M12" s="59">
        <v>1</v>
      </c>
    </row>
    <row r="13" spans="1:19" x14ac:dyDescent="0.25">
      <c r="A13" s="33" t="s">
        <v>58</v>
      </c>
      <c r="B13" s="34">
        <v>84</v>
      </c>
      <c r="C13" s="34">
        <v>18</v>
      </c>
      <c r="D13" s="34"/>
      <c r="E13" s="34"/>
      <c r="F13" s="34">
        <v>5</v>
      </c>
      <c r="G13" s="34">
        <v>1</v>
      </c>
      <c r="H13" s="34"/>
      <c r="I13" s="35"/>
      <c r="J13" s="37">
        <f>SUM(Table311[[#This Row],[Column2]:[Column9]])</f>
        <v>108</v>
      </c>
      <c r="L13" s="58" t="s">
        <v>17</v>
      </c>
      <c r="M13" s="59">
        <v>1</v>
      </c>
    </row>
    <row r="14" spans="1:19" ht="15.75" thickBot="1" x14ac:dyDescent="0.3">
      <c r="A14" s="33" t="s">
        <v>30</v>
      </c>
      <c r="B14" s="34">
        <v>64</v>
      </c>
      <c r="C14" s="34"/>
      <c r="D14" s="34"/>
      <c r="E14" s="34"/>
      <c r="F14" s="34">
        <v>4</v>
      </c>
      <c r="G14" s="34"/>
      <c r="H14" s="34">
        <v>3</v>
      </c>
      <c r="I14" s="35"/>
      <c r="J14" s="38">
        <f>SUM(Table311[[#This Row],[Column2]:[Column9]])</f>
        <v>71</v>
      </c>
      <c r="L14" s="33" t="s">
        <v>43</v>
      </c>
      <c r="M14" s="60">
        <v>1</v>
      </c>
    </row>
    <row r="15" spans="1:19" ht="15.75" thickBot="1" x14ac:dyDescent="0.3">
      <c r="A15" s="33" t="s">
        <v>56</v>
      </c>
      <c r="B15" s="34">
        <v>11</v>
      </c>
      <c r="C15" s="34">
        <v>50</v>
      </c>
      <c r="D15" s="34"/>
      <c r="E15" s="34"/>
      <c r="F15" s="34"/>
      <c r="G15" s="34"/>
      <c r="H15" s="34"/>
      <c r="I15" s="35"/>
      <c r="J15" s="37">
        <f>SUM(Table311[[#This Row],[Column2]:[Column9]])</f>
        <v>61</v>
      </c>
      <c r="L15" s="61" t="s">
        <v>101</v>
      </c>
      <c r="M15" s="62">
        <f>SUM(M7:M14)</f>
        <v>623</v>
      </c>
    </row>
    <row r="16" spans="1:19" ht="15.75" thickBot="1" x14ac:dyDescent="0.3">
      <c r="A16" s="33" t="s">
        <v>50</v>
      </c>
      <c r="B16" s="34">
        <v>2</v>
      </c>
      <c r="C16" s="34">
        <v>43</v>
      </c>
      <c r="D16" s="34"/>
      <c r="E16" s="34"/>
      <c r="F16" s="34"/>
      <c r="G16" s="34"/>
      <c r="H16" s="34"/>
      <c r="I16" s="35"/>
      <c r="J16" s="37">
        <f>SUM(Table311[[#This Row],[Column2]:[Column9]])</f>
        <v>45</v>
      </c>
      <c r="L16" s="63"/>
      <c r="M16" s="63"/>
    </row>
    <row r="17" spans="1:13" ht="15.75" thickBot="1" x14ac:dyDescent="0.3">
      <c r="A17" s="33" t="s">
        <v>23</v>
      </c>
      <c r="B17" s="34">
        <v>41</v>
      </c>
      <c r="C17" s="34">
        <v>2</v>
      </c>
      <c r="D17" s="34"/>
      <c r="E17" s="34"/>
      <c r="F17" s="34"/>
      <c r="G17" s="34"/>
      <c r="H17" s="34"/>
      <c r="I17" s="35"/>
      <c r="J17" s="37">
        <f>SUM(Table311[[#This Row],[Column2]:[Column9]])</f>
        <v>43</v>
      </c>
      <c r="L17" s="64" t="s">
        <v>105</v>
      </c>
      <c r="M17" s="56" t="s">
        <v>91</v>
      </c>
    </row>
    <row r="18" spans="1:13" x14ac:dyDescent="0.25">
      <c r="A18" s="33" t="s">
        <v>11</v>
      </c>
      <c r="B18" s="34">
        <v>37</v>
      </c>
      <c r="C18" s="34"/>
      <c r="D18" s="34"/>
      <c r="E18" s="34"/>
      <c r="F18" s="34">
        <v>1</v>
      </c>
      <c r="G18" s="34"/>
      <c r="H18" s="34"/>
      <c r="I18" s="35"/>
      <c r="J18" s="37">
        <f>SUM(Table311[[#This Row],[Column2]:[Column9]])</f>
        <v>38</v>
      </c>
      <c r="L18" s="58" t="s">
        <v>54</v>
      </c>
      <c r="M18" s="59">
        <v>177</v>
      </c>
    </row>
    <row r="19" spans="1:13" x14ac:dyDescent="0.25">
      <c r="A19" s="33" t="s">
        <v>18</v>
      </c>
      <c r="B19" s="34">
        <v>24</v>
      </c>
      <c r="C19" s="34">
        <v>14</v>
      </c>
      <c r="D19" s="34"/>
      <c r="E19" s="34"/>
      <c r="F19" s="34"/>
      <c r="G19" s="34"/>
      <c r="H19" s="34"/>
      <c r="I19" s="35"/>
      <c r="J19" s="37">
        <f>SUM(Table311[[#This Row],[Column2]:[Column9]])</f>
        <v>38</v>
      </c>
      <c r="L19" s="58" t="s">
        <v>58</v>
      </c>
      <c r="M19" s="59">
        <v>108</v>
      </c>
    </row>
    <row r="20" spans="1:13" x14ac:dyDescent="0.25">
      <c r="A20" s="33" t="s">
        <v>20</v>
      </c>
      <c r="B20" s="34"/>
      <c r="C20" s="34">
        <v>32</v>
      </c>
      <c r="D20" s="34"/>
      <c r="E20" s="34"/>
      <c r="F20" s="34"/>
      <c r="G20" s="34"/>
      <c r="H20" s="34"/>
      <c r="I20" s="35"/>
      <c r="J20" s="37">
        <f>SUM(Table311[[#This Row],[Column2]:[Column9]])</f>
        <v>32</v>
      </c>
      <c r="L20" s="58" t="s">
        <v>23</v>
      </c>
      <c r="M20" s="59">
        <v>43</v>
      </c>
    </row>
    <row r="21" spans="1:13" x14ac:dyDescent="0.25">
      <c r="A21" s="33" t="s">
        <v>26</v>
      </c>
      <c r="B21" s="34">
        <v>31</v>
      </c>
      <c r="C21" s="34"/>
      <c r="D21" s="34"/>
      <c r="E21" s="34"/>
      <c r="F21" s="34"/>
      <c r="G21" s="34"/>
      <c r="H21" s="34"/>
      <c r="I21" s="35"/>
      <c r="J21" s="37">
        <f>SUM(Table311[[#This Row],[Column2]:[Column9]])</f>
        <v>31</v>
      </c>
      <c r="L21" s="58" t="s">
        <v>18</v>
      </c>
      <c r="M21" s="59">
        <v>38</v>
      </c>
    </row>
    <row r="22" spans="1:13" x14ac:dyDescent="0.25">
      <c r="A22" s="33" t="s">
        <v>13</v>
      </c>
      <c r="B22" s="34">
        <v>16</v>
      </c>
      <c r="C22" s="34"/>
      <c r="D22" s="34"/>
      <c r="E22" s="34"/>
      <c r="F22" s="34"/>
      <c r="G22" s="34"/>
      <c r="H22" s="34"/>
      <c r="I22" s="35"/>
      <c r="J22" s="37">
        <f>SUM(Table311[[#This Row],[Column2]:[Column9]])</f>
        <v>16</v>
      </c>
      <c r="L22" s="58" t="s">
        <v>26</v>
      </c>
      <c r="M22" s="59">
        <v>31</v>
      </c>
    </row>
    <row r="23" spans="1:13" x14ac:dyDescent="0.25">
      <c r="A23" s="33" t="s">
        <v>61</v>
      </c>
      <c r="B23" s="34"/>
      <c r="C23" s="34"/>
      <c r="D23" s="34"/>
      <c r="E23" s="34"/>
      <c r="F23" s="34">
        <v>15</v>
      </c>
      <c r="G23" s="34"/>
      <c r="H23" s="34"/>
      <c r="I23" s="35"/>
      <c r="J23" s="37">
        <f>SUM(Table311[[#This Row],[Column2]:[Column9]])</f>
        <v>15</v>
      </c>
      <c r="L23" s="58" t="s">
        <v>13</v>
      </c>
      <c r="M23" s="59">
        <v>16</v>
      </c>
    </row>
    <row r="24" spans="1:13" x14ac:dyDescent="0.25">
      <c r="A24" s="33" t="s">
        <v>62</v>
      </c>
      <c r="B24" s="34">
        <v>8</v>
      </c>
      <c r="C24" s="34"/>
      <c r="D24" s="34"/>
      <c r="E24" s="34"/>
      <c r="F24" s="34"/>
      <c r="G24" s="34"/>
      <c r="H24" s="34"/>
      <c r="I24" s="35"/>
      <c r="J24" s="37">
        <f>SUM(Table311[[#This Row],[Column2]:[Column9]])</f>
        <v>8</v>
      </c>
      <c r="L24" s="58" t="s">
        <v>61</v>
      </c>
      <c r="M24" s="59">
        <v>15</v>
      </c>
    </row>
    <row r="25" spans="1:13" x14ac:dyDescent="0.25">
      <c r="A25" s="33" t="s">
        <v>40</v>
      </c>
      <c r="B25" s="34">
        <v>4</v>
      </c>
      <c r="C25" s="34"/>
      <c r="D25" s="34"/>
      <c r="E25" s="34"/>
      <c r="F25" s="34"/>
      <c r="G25" s="34"/>
      <c r="H25" s="34"/>
      <c r="I25" s="35"/>
      <c r="J25" s="37">
        <f>SUM(Table311[[#This Row],[Column2]:[Column9]])</f>
        <v>4</v>
      </c>
      <c r="L25" s="58" t="s">
        <v>62</v>
      </c>
      <c r="M25" s="59">
        <v>8</v>
      </c>
    </row>
    <row r="26" spans="1:13" x14ac:dyDescent="0.25">
      <c r="A26" s="33" t="s">
        <v>45</v>
      </c>
      <c r="B26" s="34"/>
      <c r="C26" s="34">
        <v>1</v>
      </c>
      <c r="D26" s="34"/>
      <c r="E26" s="34"/>
      <c r="F26" s="34"/>
      <c r="G26" s="34"/>
      <c r="H26" s="34">
        <v>1</v>
      </c>
      <c r="I26" s="35"/>
      <c r="J26" s="37">
        <f>SUM(Table311[[#This Row],[Column2]:[Column9]])</f>
        <v>2</v>
      </c>
      <c r="L26" s="58" t="s">
        <v>40</v>
      </c>
      <c r="M26" s="59">
        <v>4</v>
      </c>
    </row>
    <row r="27" spans="1:13" x14ac:dyDescent="0.25">
      <c r="A27" s="33" t="s">
        <v>57</v>
      </c>
      <c r="B27" s="34"/>
      <c r="C27" s="34"/>
      <c r="D27" s="34"/>
      <c r="E27" s="34">
        <v>2</v>
      </c>
      <c r="F27" s="34"/>
      <c r="G27" s="34"/>
      <c r="H27" s="34"/>
      <c r="I27" s="35"/>
      <c r="J27" s="37">
        <f>SUM(Table311[[#This Row],[Column2]:[Column9]])</f>
        <v>2</v>
      </c>
      <c r="L27" s="58" t="s">
        <v>45</v>
      </c>
      <c r="M27" s="59">
        <v>2</v>
      </c>
    </row>
    <row r="28" spans="1:13" x14ac:dyDescent="0.25">
      <c r="A28" s="33" t="s">
        <v>10</v>
      </c>
      <c r="B28" s="34"/>
      <c r="C28" s="34"/>
      <c r="D28" s="34"/>
      <c r="E28" s="34"/>
      <c r="F28" s="34"/>
      <c r="G28" s="34"/>
      <c r="H28" s="34">
        <v>1</v>
      </c>
      <c r="I28" s="35"/>
      <c r="J28" s="37">
        <f>SUM(Table311[[#This Row],[Column2]:[Column9]])</f>
        <v>1</v>
      </c>
      <c r="L28" s="58" t="s">
        <v>28</v>
      </c>
      <c r="M28" s="59">
        <v>1</v>
      </c>
    </row>
    <row r="29" spans="1:13" ht="15.75" thickBot="1" x14ac:dyDescent="0.3">
      <c r="A29" s="33" t="s">
        <v>14</v>
      </c>
      <c r="B29" s="34"/>
      <c r="C29" s="34"/>
      <c r="D29" s="34"/>
      <c r="E29" s="34"/>
      <c r="F29" s="34">
        <v>1</v>
      </c>
      <c r="G29" s="34"/>
      <c r="H29" s="34"/>
      <c r="I29" s="35"/>
      <c r="J29" s="37">
        <f>SUM(Table311[[#This Row],[Column2]:[Column9]])</f>
        <v>1</v>
      </c>
      <c r="L29" s="33" t="s">
        <v>14</v>
      </c>
      <c r="M29" s="60">
        <v>1</v>
      </c>
    </row>
    <row r="30" spans="1:13" ht="15.75" thickBot="1" x14ac:dyDescent="0.3">
      <c r="A30" s="33" t="s">
        <v>17</v>
      </c>
      <c r="B30" s="34">
        <v>1</v>
      </c>
      <c r="C30" s="34"/>
      <c r="D30" s="34"/>
      <c r="E30" s="34"/>
      <c r="F30" s="34"/>
      <c r="G30" s="34"/>
      <c r="H30" s="34"/>
      <c r="I30" s="35"/>
      <c r="J30" s="37">
        <f>SUM(Table311[[#This Row],[Column2]:[Column9]])</f>
        <v>1</v>
      </c>
      <c r="L30" s="61" t="s">
        <v>101</v>
      </c>
      <c r="M30" s="62">
        <f>SUM(M18:M29)</f>
        <v>444</v>
      </c>
    </row>
    <row r="31" spans="1:13" ht="15.75" thickBot="1" x14ac:dyDescent="0.3">
      <c r="A31" s="33" t="s">
        <v>21</v>
      </c>
      <c r="B31" s="34">
        <v>1</v>
      </c>
      <c r="C31" s="34"/>
      <c r="D31" s="34"/>
      <c r="E31" s="34"/>
      <c r="F31" s="34"/>
      <c r="G31" s="34"/>
      <c r="H31" s="34"/>
      <c r="I31" s="35"/>
      <c r="J31" s="37">
        <f>SUM(Table311[[#This Row],[Column2]:[Column9]])</f>
        <v>1</v>
      </c>
      <c r="L31" s="63"/>
      <c r="M31" s="63"/>
    </row>
    <row r="32" spans="1:13" ht="15.75" thickBot="1" x14ac:dyDescent="0.3">
      <c r="A32" s="33" t="s">
        <v>28</v>
      </c>
      <c r="B32" s="34"/>
      <c r="C32" s="34"/>
      <c r="D32" s="34"/>
      <c r="E32" s="34"/>
      <c r="F32" s="34"/>
      <c r="G32" s="34"/>
      <c r="H32" s="34">
        <v>1</v>
      </c>
      <c r="I32" s="35"/>
      <c r="J32" s="37">
        <f>SUM(Table311[[#This Row],[Column2]:[Column9]])</f>
        <v>1</v>
      </c>
      <c r="L32" s="64" t="s">
        <v>92</v>
      </c>
      <c r="M32" s="56" t="s">
        <v>91</v>
      </c>
    </row>
    <row r="33" spans="1:13" ht="15.75" thickBot="1" x14ac:dyDescent="0.3">
      <c r="A33" s="33" t="s">
        <v>43</v>
      </c>
      <c r="B33" s="34"/>
      <c r="C33" s="34"/>
      <c r="D33" s="34"/>
      <c r="E33" s="34"/>
      <c r="F33" s="34"/>
      <c r="G33" s="34"/>
      <c r="H33" s="34">
        <v>1</v>
      </c>
      <c r="I33" s="35"/>
      <c r="J33" s="37">
        <f>SUM(Table311[[#This Row],[Column2]:[Column9]])</f>
        <v>1</v>
      </c>
      <c r="L33" s="65" t="s">
        <v>16</v>
      </c>
      <c r="M33" s="66">
        <v>203</v>
      </c>
    </row>
    <row r="34" spans="1:13" x14ac:dyDescent="0.25">
      <c r="A34" s="39" t="s">
        <v>63</v>
      </c>
      <c r="B34" s="40">
        <v>32000</v>
      </c>
      <c r="C34" s="41">
        <v>28811</v>
      </c>
      <c r="D34" s="41">
        <v>5</v>
      </c>
      <c r="E34" s="41">
        <v>277</v>
      </c>
      <c r="F34" s="41">
        <v>3145</v>
      </c>
      <c r="G34" s="41">
        <v>1504</v>
      </c>
      <c r="H34" s="41">
        <v>2008</v>
      </c>
      <c r="I34" s="42">
        <v>1805</v>
      </c>
      <c r="J34" s="43">
        <f>SUM(B34:I34)</f>
        <v>69555</v>
      </c>
      <c r="L34" s="58" t="s">
        <v>33</v>
      </c>
      <c r="M34" s="59">
        <v>149</v>
      </c>
    </row>
    <row r="35" spans="1:13" x14ac:dyDescent="0.25">
      <c r="A35" s="44" t="s">
        <v>64</v>
      </c>
      <c r="B35" s="45">
        <f t="shared" ref="B35:I35" si="0">SUM(B34-B36)</f>
        <v>30944</v>
      </c>
      <c r="C35" s="46">
        <f t="shared" si="0"/>
        <v>28312</v>
      </c>
      <c r="D35" s="47">
        <f t="shared" si="0"/>
        <v>5</v>
      </c>
      <c r="E35" s="47">
        <f t="shared" si="0"/>
        <v>274</v>
      </c>
      <c r="F35" s="47">
        <f t="shared" si="0"/>
        <v>3098</v>
      </c>
      <c r="G35" s="47">
        <f t="shared" si="0"/>
        <v>1494</v>
      </c>
      <c r="H35" s="47">
        <f t="shared" si="0"/>
        <v>1988</v>
      </c>
      <c r="I35" s="48">
        <f t="shared" si="0"/>
        <v>1802</v>
      </c>
      <c r="J35" s="49">
        <f>SUM(B35:I35)</f>
        <v>67917</v>
      </c>
      <c r="L35" s="58" t="s">
        <v>50</v>
      </c>
      <c r="M35" s="59">
        <v>45</v>
      </c>
    </row>
    <row r="36" spans="1:13" ht="15.75" thickBot="1" x14ac:dyDescent="0.3">
      <c r="A36" s="50" t="s">
        <v>65</v>
      </c>
      <c r="B36" s="51">
        <f t="shared" ref="B36:I36" si="1">SUM(B7:B33)</f>
        <v>1056</v>
      </c>
      <c r="C36" s="52">
        <f t="shared" si="1"/>
        <v>499</v>
      </c>
      <c r="D36" s="52">
        <f t="shared" si="1"/>
        <v>0</v>
      </c>
      <c r="E36" s="52">
        <f t="shared" si="1"/>
        <v>3</v>
      </c>
      <c r="F36" s="52">
        <f t="shared" si="1"/>
        <v>47</v>
      </c>
      <c r="G36" s="52">
        <f t="shared" si="1"/>
        <v>10</v>
      </c>
      <c r="H36" s="52">
        <f t="shared" si="1"/>
        <v>20</v>
      </c>
      <c r="I36" s="53">
        <f t="shared" si="1"/>
        <v>3</v>
      </c>
      <c r="J36" s="54">
        <f>SUM(B36:I36)</f>
        <v>1638</v>
      </c>
      <c r="L36" s="58" t="s">
        <v>57</v>
      </c>
      <c r="M36" s="59">
        <v>2</v>
      </c>
    </row>
    <row r="37" spans="1:13" ht="15.75" thickBot="1" x14ac:dyDescent="0.3">
      <c r="L37" s="33" t="s">
        <v>21</v>
      </c>
      <c r="M37" s="60">
        <v>1</v>
      </c>
    </row>
    <row r="38" spans="1:13" ht="16.5" thickBot="1" x14ac:dyDescent="0.3">
      <c r="A38" s="209" t="s">
        <v>107</v>
      </c>
      <c r="B38" s="209"/>
      <c r="C38" s="209"/>
      <c r="D38" s="209"/>
      <c r="E38" s="209"/>
      <c r="F38" s="209"/>
      <c r="G38" s="209"/>
      <c r="H38" s="209"/>
      <c r="L38" s="61" t="s">
        <v>101</v>
      </c>
      <c r="M38" s="62">
        <f>SUM(M33:M37)</f>
        <v>400</v>
      </c>
    </row>
    <row r="39" spans="1:13" ht="15.75" thickBot="1" x14ac:dyDescent="0.3">
      <c r="A39" s="63"/>
      <c r="B39" s="63"/>
      <c r="L39" s="63"/>
      <c r="M39" s="63"/>
    </row>
    <row r="40" spans="1:13" ht="15.75" thickBot="1" x14ac:dyDescent="0.3">
      <c r="A40" s="68" t="s">
        <v>108</v>
      </c>
      <c r="B40" s="206" t="s">
        <v>132</v>
      </c>
      <c r="C40" s="69" t="s">
        <v>134</v>
      </c>
      <c r="D40" s="69" t="s">
        <v>133</v>
      </c>
      <c r="L40" s="64" t="s">
        <v>130</v>
      </c>
      <c r="M40" s="56" t="s">
        <v>91</v>
      </c>
    </row>
    <row r="41" spans="1:13" x14ac:dyDescent="0.25">
      <c r="A41" s="70" t="s">
        <v>102</v>
      </c>
      <c r="B41" s="207">
        <v>623</v>
      </c>
      <c r="C41" s="204">
        <f>B41/SUM($B$41:$B$44)</f>
        <v>0.38034188034188032</v>
      </c>
      <c r="D41" s="199">
        <f>SUM(B$41:$B41)/SUM($B$41:$B$44)</f>
        <v>0.38034188034188032</v>
      </c>
      <c r="L41" s="65" t="s">
        <v>41</v>
      </c>
      <c r="M41" s="66">
        <v>133</v>
      </c>
    </row>
    <row r="42" spans="1:13" ht="15.75" thickBot="1" x14ac:dyDescent="0.3">
      <c r="A42" s="70" t="s">
        <v>103</v>
      </c>
      <c r="B42" s="207">
        <v>444</v>
      </c>
      <c r="C42" s="204">
        <f>B42/SUM($B$41:$B$44)</f>
        <v>0.27106227106227104</v>
      </c>
      <c r="D42" s="200">
        <f>SUM(B$41:$B42)/SUM($B$41:$B$44)</f>
        <v>0.65140415140415142</v>
      </c>
      <c r="L42" s="33" t="s">
        <v>11</v>
      </c>
      <c r="M42" s="60">
        <v>38</v>
      </c>
    </row>
    <row r="43" spans="1:13" ht="15.75" thickBot="1" x14ac:dyDescent="0.3">
      <c r="A43" s="70" t="s">
        <v>104</v>
      </c>
      <c r="B43" s="207">
        <v>400</v>
      </c>
      <c r="C43" s="204">
        <f t="shared" ref="C43:C45" si="2">B43/SUM($B$41:$B$44)</f>
        <v>0.24420024420024419</v>
      </c>
      <c r="D43" s="200">
        <f>SUM(B$41:$B43)/SUM($B$41:$B$44)</f>
        <v>0.89560439560439564</v>
      </c>
      <c r="L43" s="61" t="s">
        <v>101</v>
      </c>
      <c r="M43" s="62">
        <f>SUM(M41:M42)</f>
        <v>171</v>
      </c>
    </row>
    <row r="44" spans="1:13" ht="15.75" thickBot="1" x14ac:dyDescent="0.3">
      <c r="A44" s="71" t="s">
        <v>131</v>
      </c>
      <c r="B44" s="208">
        <v>171</v>
      </c>
      <c r="C44" s="205">
        <f t="shared" si="2"/>
        <v>0.1043956043956044</v>
      </c>
      <c r="D44" s="201">
        <f>SUM(B$41:$B44)/SUM($B$41:$B$44)</f>
        <v>1</v>
      </c>
    </row>
    <row r="45" spans="1:13" ht="15.75" thickBot="1" x14ac:dyDescent="0.3">
      <c r="A45" s="61" t="s">
        <v>101</v>
      </c>
      <c r="B45" s="203">
        <f>SUM(B41:B44)</f>
        <v>1638</v>
      </c>
      <c r="C45" s="202">
        <f t="shared" si="2"/>
        <v>1</v>
      </c>
      <c r="D45" s="175"/>
    </row>
    <row r="46" spans="1:13" x14ac:dyDescent="0.25">
      <c r="A46" s="63"/>
      <c r="B46" s="63"/>
    </row>
    <row r="47" spans="1:13" x14ac:dyDescent="0.25">
      <c r="A47" s="63"/>
      <c r="B47" s="63"/>
    </row>
    <row r="48" spans="1:13" x14ac:dyDescent="0.25">
      <c r="A48" s="63"/>
      <c r="B48" s="63"/>
    </row>
  </sheetData>
  <sortState ref="L33:M37">
    <sortCondition descending="1" ref="M27"/>
  </sortState>
  <mergeCells count="3">
    <mergeCell ref="L3:S3"/>
    <mergeCell ref="A3:J3"/>
    <mergeCell ref="A38:H38"/>
  </mergeCells>
  <pageMargins left="0.7" right="0.7" top="0.75" bottom="0.75" header="0.3" footer="0.3"/>
  <ignoredErrors>
    <ignoredError sqref="B36:I36" formulaRange="1"/>
  </ignoredErrors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C27" sqref="C27"/>
    </sheetView>
  </sheetViews>
  <sheetFormatPr defaultRowHeight="15" x14ac:dyDescent="0.25"/>
  <cols>
    <col min="1" max="1" width="34.28515625" customWidth="1"/>
    <col min="2" max="2" width="7.5703125" customWidth="1"/>
    <col min="3" max="9" width="7.7109375" customWidth="1"/>
  </cols>
  <sheetData>
    <row r="1" spans="1:9" ht="18.75" x14ac:dyDescent="0.3">
      <c r="A1" s="1" t="s">
        <v>0</v>
      </c>
      <c r="B1" s="1"/>
    </row>
    <row r="3" spans="1:9" x14ac:dyDescent="0.25">
      <c r="A3" s="13" t="s">
        <v>93</v>
      </c>
      <c r="B3" s="13"/>
    </row>
    <row r="4" spans="1:9" ht="15.75" thickBot="1" x14ac:dyDescent="0.3"/>
    <row r="5" spans="1:9" x14ac:dyDescent="0.25">
      <c r="A5" s="139" t="s">
        <v>117</v>
      </c>
      <c r="B5" s="21">
        <v>35000</v>
      </c>
      <c r="C5" s="10">
        <v>39000</v>
      </c>
      <c r="D5" s="10">
        <v>39500</v>
      </c>
      <c r="E5" s="10">
        <v>40000</v>
      </c>
      <c r="F5" s="10">
        <v>42000</v>
      </c>
      <c r="G5" s="10">
        <v>43000</v>
      </c>
      <c r="H5" s="10">
        <v>45000</v>
      </c>
      <c r="I5" s="19">
        <v>55000</v>
      </c>
    </row>
    <row r="6" spans="1:9" x14ac:dyDescent="0.25">
      <c r="A6" s="140" t="s">
        <v>94</v>
      </c>
      <c r="B6" s="72">
        <f t="shared" ref="B6:I6" si="0">SUM(B7*25)</f>
        <v>0</v>
      </c>
      <c r="C6" s="22">
        <f t="shared" si="0"/>
        <v>0.20500000000000002</v>
      </c>
      <c r="D6" s="22">
        <f t="shared" si="0"/>
        <v>0.34749999999999998</v>
      </c>
      <c r="E6" s="22">
        <f t="shared" si="0"/>
        <v>0.56874999999999998</v>
      </c>
      <c r="F6" s="22">
        <f t="shared" si="0"/>
        <v>2.8774999999999999</v>
      </c>
      <c r="G6" s="22">
        <f t="shared" si="0"/>
        <v>5.2975000000000003</v>
      </c>
      <c r="H6" s="22">
        <f t="shared" si="0"/>
        <v>12.5</v>
      </c>
      <c r="I6" s="23">
        <f t="shared" si="0"/>
        <v>24.997499999999999</v>
      </c>
    </row>
    <row r="7" spans="1:9" ht="15.75" thickBot="1" x14ac:dyDescent="0.3">
      <c r="A7" s="141" t="s">
        <v>95</v>
      </c>
      <c r="B7" s="25">
        <v>0</v>
      </c>
      <c r="C7" s="20">
        <v>8.2000000000000007E-3</v>
      </c>
      <c r="D7" s="20">
        <v>1.3899999999999999E-2</v>
      </c>
      <c r="E7" s="20">
        <v>2.2749999999999999E-2</v>
      </c>
      <c r="F7" s="20">
        <v>0.11509999999999999</v>
      </c>
      <c r="G7" s="20">
        <v>0.21190000000000001</v>
      </c>
      <c r="H7" s="20">
        <v>0.5</v>
      </c>
      <c r="I7" s="12">
        <v>0.99990000000000001</v>
      </c>
    </row>
    <row r="9" spans="1:9" ht="65.25" customHeight="1" x14ac:dyDescent="0.25">
      <c r="A9" s="17" t="s">
        <v>96</v>
      </c>
      <c r="B9" s="17"/>
    </row>
    <row r="10" spans="1:9" x14ac:dyDescent="0.25">
      <c r="A10" s="16"/>
      <c r="B10" s="16"/>
    </row>
    <row r="13" spans="1:9" ht="63" customHeight="1" x14ac:dyDescent="0.25">
      <c r="A13" s="18" t="s">
        <v>128</v>
      </c>
      <c r="B13" s="18"/>
    </row>
    <row r="16" spans="1:9" x14ac:dyDescent="0.25">
      <c r="E16" s="1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="75" zoomScaleNormal="75" workbookViewId="0">
      <selection activeCell="A54" sqref="A54"/>
    </sheetView>
  </sheetViews>
  <sheetFormatPr defaultRowHeight="15" x14ac:dyDescent="0.25"/>
  <cols>
    <col min="1" max="1" width="42.42578125" customWidth="1"/>
    <col min="2" max="8" width="11.7109375" customWidth="1"/>
    <col min="9" max="9" width="14.28515625" customWidth="1"/>
    <col min="12" max="12" width="9.140625" customWidth="1"/>
  </cols>
  <sheetData>
    <row r="1" spans="1:11" ht="18.75" x14ac:dyDescent="0.3">
      <c r="A1" s="1" t="s">
        <v>0</v>
      </c>
    </row>
    <row r="2" spans="1:11" ht="15.75" thickBot="1" x14ac:dyDescent="0.3"/>
    <row r="3" spans="1:11" ht="24" customHeight="1" x14ac:dyDescent="0.35">
      <c r="A3" s="211" t="s">
        <v>120</v>
      </c>
      <c r="B3" s="212"/>
      <c r="C3" s="212"/>
      <c r="D3" s="212"/>
      <c r="E3" s="212"/>
      <c r="F3" s="212"/>
      <c r="G3" s="212"/>
      <c r="H3" s="212"/>
      <c r="I3" s="213"/>
      <c r="K3" s="73"/>
    </row>
    <row r="4" spans="1:11" ht="18" customHeight="1" thickBot="1" x14ac:dyDescent="0.35">
      <c r="A4" s="123"/>
      <c r="B4" s="124"/>
      <c r="C4" s="217"/>
      <c r="D4" s="217"/>
      <c r="E4" s="217"/>
      <c r="F4" s="217"/>
      <c r="G4" s="217"/>
      <c r="H4" s="217"/>
      <c r="I4" s="125"/>
      <c r="K4" s="73"/>
    </row>
    <row r="5" spans="1:11" ht="19.5" thickBot="1" x14ac:dyDescent="0.35">
      <c r="A5" s="123"/>
      <c r="B5" s="120" t="s">
        <v>115</v>
      </c>
      <c r="C5" s="218"/>
      <c r="D5" s="217"/>
      <c r="E5" s="217"/>
      <c r="F5" s="217"/>
      <c r="G5" s="217"/>
      <c r="H5" s="217"/>
      <c r="I5" s="120" t="s">
        <v>116</v>
      </c>
    </row>
    <row r="6" spans="1:11" ht="27" customHeight="1" thickBot="1" x14ac:dyDescent="0.35">
      <c r="A6" s="123"/>
      <c r="B6" s="119"/>
      <c r="C6" s="123"/>
      <c r="D6" s="121" t="s">
        <v>114</v>
      </c>
      <c r="E6" s="122" t="s">
        <v>121</v>
      </c>
      <c r="F6" s="122" t="s">
        <v>122</v>
      </c>
      <c r="G6" s="122" t="s">
        <v>123</v>
      </c>
      <c r="H6" s="123"/>
      <c r="I6" s="119"/>
    </row>
    <row r="7" spans="1:11" ht="15.75" thickBot="1" x14ac:dyDescent="0.3">
      <c r="A7" s="126" t="s">
        <v>124</v>
      </c>
      <c r="B7" s="150">
        <v>35000</v>
      </c>
      <c r="C7" s="151">
        <v>39000</v>
      </c>
      <c r="D7" s="152">
        <v>39500</v>
      </c>
      <c r="E7" s="153">
        <v>40000</v>
      </c>
      <c r="F7" s="153">
        <v>42000</v>
      </c>
      <c r="G7" s="153">
        <v>43000</v>
      </c>
      <c r="H7" s="151">
        <v>45000</v>
      </c>
      <c r="I7" s="154">
        <v>55000</v>
      </c>
    </row>
    <row r="8" spans="1:11" x14ac:dyDescent="0.25">
      <c r="A8" s="127" t="s">
        <v>126</v>
      </c>
      <c r="B8" s="144">
        <v>25</v>
      </c>
      <c r="C8" s="145">
        <v>25</v>
      </c>
      <c r="D8" s="146">
        <v>25</v>
      </c>
      <c r="E8" s="147">
        <v>25</v>
      </c>
      <c r="F8" s="147">
        <v>25</v>
      </c>
      <c r="G8" s="147">
        <v>25</v>
      </c>
      <c r="H8" s="148">
        <v>25</v>
      </c>
      <c r="I8" s="149">
        <v>25</v>
      </c>
    </row>
    <row r="9" spans="1:11" x14ac:dyDescent="0.25">
      <c r="A9" s="127" t="s">
        <v>125</v>
      </c>
      <c r="B9" s="80">
        <v>2425</v>
      </c>
      <c r="C9" s="76">
        <v>2425</v>
      </c>
      <c r="D9" s="75">
        <v>2425</v>
      </c>
      <c r="E9" s="105">
        <v>2425</v>
      </c>
      <c r="F9" s="105">
        <v>2425</v>
      </c>
      <c r="G9" s="105">
        <v>2425</v>
      </c>
      <c r="H9" s="24">
        <v>2425</v>
      </c>
      <c r="I9" s="28">
        <v>2425</v>
      </c>
    </row>
    <row r="10" spans="1:11" ht="15.75" thickBot="1" x14ac:dyDescent="0.3">
      <c r="A10" s="128" t="s">
        <v>111</v>
      </c>
      <c r="B10" s="81">
        <f>SUM(B9*B8)</f>
        <v>60625</v>
      </c>
      <c r="C10" s="102">
        <f t="shared" ref="C10:I10" si="0">SUM(C9*C8)</f>
        <v>60625</v>
      </c>
      <c r="D10" s="93">
        <f t="shared" si="0"/>
        <v>60625</v>
      </c>
      <c r="E10" s="106">
        <f t="shared" si="0"/>
        <v>60625</v>
      </c>
      <c r="F10" s="106">
        <f t="shared" si="0"/>
        <v>60625</v>
      </c>
      <c r="G10" s="106">
        <f t="shared" si="0"/>
        <v>60625</v>
      </c>
      <c r="H10" s="81">
        <f t="shared" si="0"/>
        <v>60625</v>
      </c>
      <c r="I10" s="100">
        <f t="shared" si="0"/>
        <v>60625</v>
      </c>
    </row>
    <row r="11" spans="1:11" ht="19.5" thickBot="1" x14ac:dyDescent="0.35">
      <c r="A11" s="214"/>
      <c r="B11" s="215"/>
      <c r="C11" s="215"/>
      <c r="D11" s="215"/>
      <c r="E11" s="215"/>
      <c r="F11" s="215"/>
      <c r="G11" s="215"/>
      <c r="H11" s="215"/>
      <c r="I11" s="216"/>
      <c r="J11" s="7"/>
    </row>
    <row r="12" spans="1:11" x14ac:dyDescent="0.25">
      <c r="A12" s="133" t="s">
        <v>125</v>
      </c>
      <c r="B12" s="129">
        <v>2425</v>
      </c>
      <c r="C12" s="79">
        <v>2425</v>
      </c>
      <c r="D12" s="94">
        <v>2425</v>
      </c>
      <c r="E12" s="107">
        <v>2425</v>
      </c>
      <c r="F12" s="107">
        <v>2425</v>
      </c>
      <c r="G12" s="107">
        <v>2425</v>
      </c>
      <c r="H12" s="82">
        <v>2425</v>
      </c>
      <c r="I12" s="83">
        <v>2425</v>
      </c>
      <c r="J12" s="7"/>
    </row>
    <row r="13" spans="1:11" x14ac:dyDescent="0.25">
      <c r="A13" s="134" t="s">
        <v>97</v>
      </c>
      <c r="B13" s="130">
        <v>4500</v>
      </c>
      <c r="C13" s="76">
        <v>4500</v>
      </c>
      <c r="D13" s="75">
        <v>4500</v>
      </c>
      <c r="E13" s="105">
        <v>4500</v>
      </c>
      <c r="F13" s="105">
        <v>4500</v>
      </c>
      <c r="G13" s="105">
        <v>4500</v>
      </c>
      <c r="H13" s="76">
        <v>4500</v>
      </c>
      <c r="I13" s="77">
        <v>4500</v>
      </c>
      <c r="J13" s="7"/>
    </row>
    <row r="14" spans="1:11" x14ac:dyDescent="0.25">
      <c r="A14" s="127" t="s">
        <v>98</v>
      </c>
      <c r="B14" s="26">
        <v>0</v>
      </c>
      <c r="C14" s="78">
        <v>8.2000000000000007E-3</v>
      </c>
      <c r="D14" s="95">
        <v>1.3899999999999999E-2</v>
      </c>
      <c r="E14" s="108">
        <v>2.2749999999999999E-2</v>
      </c>
      <c r="F14" s="108">
        <v>0.11509999999999999</v>
      </c>
      <c r="G14" s="108">
        <v>0.21190000000000001</v>
      </c>
      <c r="H14" s="27">
        <v>0.5</v>
      </c>
      <c r="I14" s="11">
        <v>0.99990000000000001</v>
      </c>
      <c r="J14" s="7"/>
    </row>
    <row r="15" spans="1:11" x14ac:dyDescent="0.25">
      <c r="A15" s="135" t="s">
        <v>118</v>
      </c>
      <c r="B15" s="131">
        <v>0</v>
      </c>
      <c r="C15" s="103">
        <v>0</v>
      </c>
      <c r="D15" s="96">
        <v>0</v>
      </c>
      <c r="E15" s="109">
        <v>1</v>
      </c>
      <c r="F15" s="109">
        <v>3</v>
      </c>
      <c r="G15" s="109">
        <v>5</v>
      </c>
      <c r="H15" s="86">
        <v>13</v>
      </c>
      <c r="I15" s="87">
        <v>25</v>
      </c>
      <c r="J15" s="7"/>
    </row>
    <row r="16" spans="1:11" ht="15.75" thickBot="1" x14ac:dyDescent="0.3">
      <c r="A16" s="136" t="s">
        <v>99</v>
      </c>
      <c r="B16" s="132">
        <f t="shared" ref="B16:D16" si="1">SUM(B12:B13)*B15</f>
        <v>0</v>
      </c>
      <c r="C16" s="88">
        <f t="shared" si="1"/>
        <v>0</v>
      </c>
      <c r="D16" s="97">
        <f t="shared" si="1"/>
        <v>0</v>
      </c>
      <c r="E16" s="110">
        <f>SUM(E12:E13)*E15</f>
        <v>6925</v>
      </c>
      <c r="F16" s="110">
        <f t="shared" ref="F16:I16" si="2">SUM(F12:F13)*F15</f>
        <v>20775</v>
      </c>
      <c r="G16" s="110">
        <f t="shared" si="2"/>
        <v>34625</v>
      </c>
      <c r="H16" s="88">
        <f t="shared" si="2"/>
        <v>90025</v>
      </c>
      <c r="I16" s="101">
        <f t="shared" si="2"/>
        <v>173125</v>
      </c>
      <c r="J16" s="7"/>
    </row>
    <row r="17" spans="1:11" ht="19.5" thickBot="1" x14ac:dyDescent="0.35">
      <c r="A17" s="214"/>
      <c r="B17" s="215"/>
      <c r="C17" s="215"/>
      <c r="D17" s="215"/>
      <c r="E17" s="215"/>
      <c r="F17" s="215"/>
      <c r="G17" s="215"/>
      <c r="H17" s="215"/>
      <c r="I17" s="216"/>
    </row>
    <row r="18" spans="1:11" x14ac:dyDescent="0.25">
      <c r="A18" s="139" t="s">
        <v>127</v>
      </c>
      <c r="B18" s="129">
        <f>SUM(B10,B16)</f>
        <v>60625</v>
      </c>
      <c r="C18" s="79">
        <f t="shared" ref="C18:I18" si="3">SUM(C10,C16)</f>
        <v>60625</v>
      </c>
      <c r="D18" s="94">
        <f t="shared" si="3"/>
        <v>60625</v>
      </c>
      <c r="E18" s="107">
        <f t="shared" si="3"/>
        <v>67550</v>
      </c>
      <c r="F18" s="107">
        <f t="shared" si="3"/>
        <v>81400</v>
      </c>
      <c r="G18" s="107">
        <f t="shared" si="3"/>
        <v>95250</v>
      </c>
      <c r="H18" s="82">
        <f t="shared" si="3"/>
        <v>150650</v>
      </c>
      <c r="I18" s="83">
        <f t="shared" si="3"/>
        <v>233750</v>
      </c>
    </row>
    <row r="19" spans="1:11" x14ac:dyDescent="0.25">
      <c r="A19" s="140" t="s">
        <v>112</v>
      </c>
      <c r="B19" s="137">
        <f t="shared" ref="B19:I19" si="4">SUM(B7*B8)</f>
        <v>875000</v>
      </c>
      <c r="C19" s="84">
        <f t="shared" si="4"/>
        <v>975000</v>
      </c>
      <c r="D19" s="74">
        <f t="shared" si="4"/>
        <v>987500</v>
      </c>
      <c r="E19" s="111">
        <f t="shared" si="4"/>
        <v>1000000</v>
      </c>
      <c r="F19" s="111">
        <f t="shared" si="4"/>
        <v>1050000</v>
      </c>
      <c r="G19" s="111">
        <f t="shared" si="4"/>
        <v>1075000</v>
      </c>
      <c r="H19" s="84">
        <f t="shared" si="4"/>
        <v>1125000</v>
      </c>
      <c r="I19" s="85">
        <f t="shared" si="4"/>
        <v>1375000</v>
      </c>
      <c r="K19" s="15"/>
    </row>
    <row r="20" spans="1:11" ht="15.75" thickBot="1" x14ac:dyDescent="0.3">
      <c r="A20" s="141" t="s">
        <v>113</v>
      </c>
      <c r="B20" s="138">
        <f>SUM(B18/B19)</f>
        <v>6.9285714285714284E-2</v>
      </c>
      <c r="C20" s="104">
        <f t="shared" ref="C20:I20" si="5">SUM(C18/C19)</f>
        <v>6.2179487179487181E-2</v>
      </c>
      <c r="D20" s="98">
        <f>SUM(D18/D19)</f>
        <v>6.139240506329114E-2</v>
      </c>
      <c r="E20" s="112">
        <f t="shared" si="5"/>
        <v>6.7549999999999999E-2</v>
      </c>
      <c r="F20" s="112">
        <f t="shared" si="5"/>
        <v>7.7523809523809523E-2</v>
      </c>
      <c r="G20" s="112">
        <f t="shared" si="5"/>
        <v>8.8604651162790704E-2</v>
      </c>
      <c r="H20" s="91">
        <f t="shared" si="5"/>
        <v>0.13391111111111112</v>
      </c>
      <c r="I20" s="92">
        <f t="shared" si="5"/>
        <v>0.17</v>
      </c>
      <c r="K20" s="15"/>
    </row>
    <row r="21" spans="1:11" ht="19.5" thickBot="1" x14ac:dyDescent="0.35">
      <c r="A21" s="214"/>
      <c r="B21" s="215"/>
      <c r="C21" s="215"/>
      <c r="D21" s="215"/>
      <c r="E21" s="215"/>
      <c r="F21" s="215"/>
      <c r="G21" s="215"/>
      <c r="H21" s="215"/>
      <c r="I21" s="216"/>
      <c r="K21" s="15"/>
    </row>
    <row r="22" spans="1:11" x14ac:dyDescent="0.25">
      <c r="A22" s="133" t="s">
        <v>100</v>
      </c>
      <c r="B22" s="142">
        <v>0</v>
      </c>
      <c r="C22" s="113">
        <v>0.20500000000000002</v>
      </c>
      <c r="D22" s="99">
        <v>0.34749999999999998</v>
      </c>
      <c r="E22" s="114">
        <v>0.56874999999999998</v>
      </c>
      <c r="F22" s="114">
        <v>2.8774999999999999</v>
      </c>
      <c r="G22" s="114">
        <v>5.2975000000000003</v>
      </c>
      <c r="H22" s="89">
        <v>12.5</v>
      </c>
      <c r="I22" s="90">
        <v>24.997499999999999</v>
      </c>
      <c r="K22" s="15"/>
    </row>
    <row r="23" spans="1:11" ht="15.75" thickBot="1" x14ac:dyDescent="0.3">
      <c r="A23" s="141" t="s">
        <v>119</v>
      </c>
      <c r="B23" s="143">
        <v>6.9285714285714284E-2</v>
      </c>
      <c r="C23" s="115">
        <v>6.2179487179487181E-2</v>
      </c>
      <c r="D23" s="116">
        <v>6.139240506329114E-2</v>
      </c>
      <c r="E23" s="117">
        <v>6.7549999999999999E-2</v>
      </c>
      <c r="F23" s="117">
        <v>7.7523809523809523E-2</v>
      </c>
      <c r="G23" s="117">
        <v>8.8604651162790704E-2</v>
      </c>
      <c r="H23" s="115">
        <v>0.13391111111111112</v>
      </c>
      <c r="I23" s="118">
        <v>0.17</v>
      </c>
      <c r="K23" s="15"/>
    </row>
    <row r="24" spans="1:11" x14ac:dyDescent="0.25">
      <c r="A24" s="15"/>
      <c r="K24" s="15"/>
    </row>
    <row r="25" spans="1:11" x14ac:dyDescent="0.25">
      <c r="K25" s="15"/>
    </row>
    <row r="26" spans="1:11" x14ac:dyDescent="0.25">
      <c r="K26" s="15"/>
    </row>
    <row r="27" spans="1:11" x14ac:dyDescent="0.25">
      <c r="K27" s="15"/>
    </row>
    <row r="28" spans="1:11" x14ac:dyDescent="0.25">
      <c r="K28" s="15"/>
    </row>
    <row r="29" spans="1:11" x14ac:dyDescent="0.25">
      <c r="K29" s="15"/>
    </row>
    <row r="32" spans="1:1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</row>
  </sheetData>
  <mergeCells count="6">
    <mergeCell ref="A3:I3"/>
    <mergeCell ref="A11:I11"/>
    <mergeCell ref="A17:I17"/>
    <mergeCell ref="A21:I21"/>
    <mergeCell ref="C4:H4"/>
    <mergeCell ref="C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C12.2.2 Original Data</vt:lpstr>
      <vt:lpstr>Regrouped Data</vt:lpstr>
      <vt:lpstr>Estimation of Unplanned Pulls</vt:lpstr>
      <vt:lpstr>Cost Analysis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</cp:lastModifiedBy>
  <dcterms:created xsi:type="dcterms:W3CDTF">2011-04-27T17:08:54Z</dcterms:created>
  <dcterms:modified xsi:type="dcterms:W3CDTF">2011-05-02T00:09:24Z</dcterms:modified>
</cp:coreProperties>
</file>